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325" firstSheet="38" activeTab="38"/>
  </bookViews>
  <sheets>
    <sheet name="说明" sheetId="73" state="hidden" r:id="rId1"/>
    <sheet name="基本信息" sheetId="34" state="hidden" r:id="rId2"/>
    <sheet name="封面" sheetId="1" state="hidden" r:id="rId3"/>
    <sheet name="目录" sheetId="2" state="hidden" r:id="rId4"/>
    <sheet name="1汇总" sheetId="3" state="hidden" r:id="rId5"/>
    <sheet name="2分类" sheetId="4" state="hidden" r:id="rId6"/>
    <sheet name="3流资总" sheetId="5" state="hidden" r:id="rId7"/>
    <sheet name="3.1货币总" sheetId="7" state="hidden" r:id="rId8"/>
    <sheet name="3.1.1现金" sheetId="6" state="hidden" r:id="rId9"/>
    <sheet name="3.1.2银行存款" sheetId="8" state="hidden" r:id="rId10"/>
    <sheet name="3.1.3其他货币" sheetId="9" state="hidden" r:id="rId11"/>
    <sheet name="3.2交易金融" sheetId="10" state="hidden" r:id="rId12"/>
    <sheet name="3.3衍生金融" sheetId="11" state="hidden" r:id="rId13"/>
    <sheet name="3.4应收票据" sheetId="12" state="hidden" r:id="rId14"/>
    <sheet name="3.5应收账款" sheetId="13" state="hidden" r:id="rId15"/>
    <sheet name="3.6应收融资" sheetId="14" state="hidden" r:id="rId16"/>
    <sheet name="3.7预付款项" sheetId="17" state="hidden" r:id="rId17"/>
    <sheet name="3.8其他应收" sheetId="16" state="hidden" r:id="rId18"/>
    <sheet name="3.9存货" sheetId="18" state="hidden" r:id="rId19"/>
    <sheet name="3.9.1材料采购" sheetId="19" state="hidden" r:id="rId20"/>
    <sheet name="3.9.2原材料" sheetId="21" state="hidden" r:id="rId21"/>
    <sheet name="3.9.3在产品" sheetId="22" state="hidden" r:id="rId22"/>
    <sheet name="3.9.4产成品" sheetId="23" state="hidden" r:id="rId23"/>
    <sheet name="3.9.5委托加工" sheetId="24" state="hidden" r:id="rId24"/>
    <sheet name="3.9.6包装低值" sheetId="25" state="hidden" r:id="rId25"/>
    <sheet name="3.10合同资产" sheetId="15" state="hidden" r:id="rId26"/>
    <sheet name="3.11持有待售" sheetId="20" state="hidden" r:id="rId27"/>
    <sheet name="3.12-1年到期" sheetId="26" state="hidden" r:id="rId28"/>
    <sheet name="3.13其他流动" sheetId="27" state="hidden" r:id="rId29"/>
    <sheet name="4非流资总" sheetId="28" state="hidden" r:id="rId30"/>
    <sheet name="4.1债权投资" sheetId="29" state="hidden" r:id="rId31"/>
    <sheet name="4.2其他债权" sheetId="35" state="hidden" r:id="rId32"/>
    <sheet name="4.3长期应收" sheetId="38" state="hidden" r:id="rId33"/>
    <sheet name="4.4长期股权" sheetId="39" state="hidden" r:id="rId34"/>
    <sheet name="4.5权益工具" sheetId="40" state="hidden" r:id="rId35"/>
    <sheet name="4.6其他金融" sheetId="37" state="hidden" r:id="rId36"/>
    <sheet name="4.7投资性房地产" sheetId="36" state="hidden" r:id="rId37"/>
    <sheet name="投资性房地产汇总" sheetId="41" state="hidden" r:id="rId38"/>
    <sheet name="房地产" sheetId="42" r:id="rId39"/>
    <sheet name="Sheet1" sheetId="81" state="hidden" r:id="rId40"/>
    <sheet name="4.8.1.2构筑物" sheetId="44" state="hidden" r:id="rId41"/>
    <sheet name="4.8.1.3管沟" sheetId="59" state="hidden" r:id="rId42"/>
    <sheet name="4.8.2.1机械设备" sheetId="43" state="hidden" r:id="rId43"/>
    <sheet name="4.8.2.2运输设备" sheetId="45" state="hidden" r:id="rId44"/>
    <sheet name="4.8.2.3电子设备" sheetId="46" state="hidden" r:id="rId45"/>
    <sheet name="4.8.2.4其他设备" sheetId="47" state="hidden" r:id="rId46"/>
    <sheet name="4.9在建工程" sheetId="54" state="hidden" r:id="rId47"/>
    <sheet name="4.9.1建筑工程" sheetId="53" state="hidden" r:id="rId48"/>
    <sheet name="4.9.2设备工程" sheetId="52" state="hidden" r:id="rId49"/>
    <sheet name="4.9.3其他工程" sheetId="60" state="hidden" r:id="rId50"/>
    <sheet name="4.13无形资产" sheetId="51" state="hidden" r:id="rId51"/>
    <sheet name="4.13.1土地使用权" sheetId="50" state="hidden" r:id="rId52"/>
    <sheet name="4.13.2其他无形" sheetId="49" state="hidden" r:id="rId53"/>
    <sheet name="4.14开发支出" sheetId="48" state="hidden" r:id="rId54"/>
    <sheet name="4.15商誉" sheetId="58" state="hidden" r:id="rId55"/>
    <sheet name="4.16长期待摊" sheetId="57" state="hidden" r:id="rId56"/>
    <sheet name="4.17递延资产" sheetId="56" state="hidden" r:id="rId57"/>
    <sheet name="4.18其他非流资" sheetId="55" state="hidden" r:id="rId58"/>
    <sheet name="5流负总" sheetId="30" state="hidden" r:id="rId59"/>
    <sheet name="5.1短借款" sheetId="65" state="hidden" r:id="rId60"/>
    <sheet name="5.2交易金融负债" sheetId="64" state="hidden" r:id="rId61"/>
    <sheet name="5.3衍生金融负债" sheetId="63" state="hidden" r:id="rId62"/>
    <sheet name="5.4应付票据" sheetId="62" state="hidden" r:id="rId63"/>
    <sheet name="5.5应付账款" sheetId="61" state="hidden" r:id="rId64"/>
    <sheet name="5.6预收款" sheetId="31" state="hidden" r:id="rId65"/>
    <sheet name="5.7合同债" sheetId="74" state="hidden" r:id="rId66"/>
    <sheet name="5.8应付薪酬" sheetId="75" state="hidden" r:id="rId67"/>
    <sheet name="5.9应交税" sheetId="76" state="hidden" r:id="rId68"/>
    <sheet name="5.10其他应付" sheetId="77" state="hidden" r:id="rId69"/>
    <sheet name="5.11持有待售负债" sheetId="78" state="hidden" r:id="rId70"/>
    <sheet name="5.12年内到期非流负债" sheetId="79" state="hidden" r:id="rId71"/>
    <sheet name="5.13其他流负债" sheetId="80" state="hidden" r:id="rId72"/>
    <sheet name="6非流负总" sheetId="32" state="hidden" r:id="rId73"/>
    <sheet name="6.1长期借款" sheetId="33" state="hidden" r:id="rId74"/>
    <sheet name="6.2应付债券" sheetId="66" state="hidden" r:id="rId75"/>
    <sheet name="6.3租赁负债" sheetId="67" state="hidden" r:id="rId76"/>
    <sheet name="6.4长期应付" sheetId="68" state="hidden" r:id="rId77"/>
    <sheet name="6.5预计负债" sheetId="69" state="hidden" r:id="rId78"/>
    <sheet name="6.6递延收益" sheetId="70" state="hidden" r:id="rId79"/>
    <sheet name="6.7递延税负" sheetId="71" state="hidden" r:id="rId80"/>
    <sheet name="6.8其他非流负债" sheetId="72" state="hidden" r:id="rId81"/>
  </sheets>
  <externalReferences>
    <externalReference r:id="rId83"/>
  </externalReferences>
  <definedNames>
    <definedName name="_xlnm._FilterDatabase" localSheetId="38" hidden="1">房地产!$A$4:$E$25</definedName>
    <definedName name="_xlnm.Print_Area" localSheetId="5">'2分类'!$A$1:$F$71</definedName>
    <definedName name="_xlnm.Print_Area" localSheetId="8">'3.1.1现金'!$A$1:$H$14</definedName>
    <definedName name="_xlnm.Print_Area" localSheetId="9">'3.1.2银行存款'!$A$1:$I$22</definedName>
    <definedName name="_xlnm.Print_Area" localSheetId="10">'3.1.3其他货币'!$A$1:$I$22</definedName>
    <definedName name="_xlnm.Print_Area" localSheetId="25">'3.10合同资产'!$A$1:$J$23</definedName>
    <definedName name="_xlnm.Print_Area" localSheetId="26">'3.11持有待售'!$A$1:$G$23</definedName>
    <definedName name="_xlnm.Print_Area" localSheetId="27">'3.12-1年到期'!$A$1:$J$23</definedName>
    <definedName name="_xlnm.Print_Area" localSheetId="28">'3.13其他流动'!$A$1:$H$23</definedName>
    <definedName name="_xlnm.Print_Area" localSheetId="7">'3.1货币总'!$A$1:$F$15</definedName>
    <definedName name="_xlnm.Print_Area" localSheetId="11">'3.2交易金融'!$A$1:$J$22</definedName>
    <definedName name="_xlnm.Print_Area" localSheetId="12">'3.3衍生金融'!$A$1:$J$22</definedName>
    <definedName name="_xlnm.Print_Area" localSheetId="13">'3.4应收票据'!$A$1:$L$23</definedName>
    <definedName name="_xlnm.Print_Area" localSheetId="14">'3.5应收账款'!$A$1:$J$23</definedName>
    <definedName name="_xlnm.Print_Area" localSheetId="15">'3.6应收融资'!$A$1:$J$21</definedName>
    <definedName name="_xlnm.Print_Area" localSheetId="16">'3.7预付款项'!$A$1:$J$23</definedName>
    <definedName name="_xlnm.Print_Area" localSheetId="17">'3.8其他应收'!$A$1:$J$23</definedName>
    <definedName name="_xlnm.Print_Area" localSheetId="19">'3.9.1材料采购'!$A$1:$M$23</definedName>
    <definedName name="_xlnm.Print_Area" localSheetId="20">'3.9.2原材料'!$A$1:$L$23</definedName>
    <definedName name="_xlnm.Print_Area" localSheetId="21">'3.9.3在产品'!$A$1:$L$23</definedName>
    <definedName name="_xlnm.Print_Area" localSheetId="22">'3.9.4产成品'!$A$1:$L$23</definedName>
    <definedName name="_xlnm.Print_Area" localSheetId="23">'3.9.5委托加工'!$A$1:$L$23</definedName>
    <definedName name="_xlnm.Print_Area" localSheetId="24">'3.9.6包装低值'!$A$1:$L$23</definedName>
    <definedName name="_xlnm.Print_Area" localSheetId="18">'3.9存货'!$A$1:$F$18</definedName>
    <definedName name="_xlnm.Print_Area" localSheetId="6">'3流资总'!$A$1:$F$25</definedName>
    <definedName name="_xlnm.Print_Area" localSheetId="51">'4.13.1土地使用权'!$A$1:$O$24</definedName>
    <definedName name="_xlnm.Print_Area" localSheetId="52">'4.13.2其他无形'!$A$1:$K$24</definedName>
    <definedName name="_xlnm.Print_Area" localSheetId="50">'4.13无形资产'!$A$1:$F$15</definedName>
    <definedName name="_xlnm.Print_Area" localSheetId="53">'4.14开发支出'!$A$1:$H$22</definedName>
    <definedName name="_xlnm.Print_Area" localSheetId="54">'4.15商誉'!$A$1:$H$22</definedName>
    <definedName name="_xlnm.Print_Area" localSheetId="55">'4.16长期待摊'!$A$1:$J$22</definedName>
    <definedName name="_xlnm.Print_Area" localSheetId="56">'4.17递延资产'!$A$1:$H$22</definedName>
    <definedName name="_xlnm.Print_Area" localSheetId="57">'4.18其他非流资'!$A$1:$H$22</definedName>
    <definedName name="_xlnm.Print_Area" localSheetId="30">'4.1债权投资'!$A$1:$L$23</definedName>
    <definedName name="_xlnm.Print_Area" localSheetId="31">'4.2其他债权'!$A$1:$L$23</definedName>
    <definedName name="_xlnm.Print_Area" localSheetId="32">'4.3长期应收'!$A$1:$J$23</definedName>
    <definedName name="_xlnm.Print_Area" localSheetId="33">'4.4长期股权'!$A$1:$J$23</definedName>
    <definedName name="_xlnm.Print_Area" localSheetId="34">'4.5权益工具'!$A$1:$K$23</definedName>
    <definedName name="_xlnm.Print_Area" localSheetId="35">'4.6其他金融'!$A$1:$J$23</definedName>
    <definedName name="_xlnm.Print_Area" localSheetId="36">'4.7投资性房地产'!$A$1:$O$24</definedName>
    <definedName name="_xlnm.Print_Area" localSheetId="40">'4.8.1.2构筑物'!$A$1:$O$24</definedName>
    <definedName name="_xlnm.Print_Area" localSheetId="41">'4.8.1.3管沟'!$A$1:$O$24</definedName>
    <definedName name="_xlnm.Print_Area" localSheetId="42">'4.8.2.1机械设备'!$A$1:$Q$34</definedName>
    <definedName name="_xlnm.Print_Area" localSheetId="43">'4.8.2.2运输设备'!$A$1:$R$34</definedName>
    <definedName name="_xlnm.Print_Area" localSheetId="44">'4.8.2.3电子设备'!$A$1:$Q$34</definedName>
    <definedName name="_xlnm.Print_Area" localSheetId="45">'4.8.2.4其他设备'!$A$1:$Q$34</definedName>
    <definedName name="_xlnm.Print_Area" localSheetId="47">'4.9.1建筑工程'!$A$1:$L$24</definedName>
    <definedName name="_xlnm.Print_Area" localSheetId="48">'4.9.2设备工程'!$A$1:$M$24</definedName>
    <definedName name="_xlnm.Print_Area" localSheetId="49">'4.9.3其他工程'!$A$1:$L$23</definedName>
    <definedName name="_xlnm.Print_Area" localSheetId="46">'4.9在建工程'!$A$1:$F$15</definedName>
    <definedName name="_xlnm.Print_Area" localSheetId="29">'4非流资总'!$A$1:$F$29</definedName>
    <definedName name="_xlnm.Print_Area" localSheetId="68">'5.10其他应付'!$A$1:$J$22</definedName>
    <definedName name="_xlnm.Print_Area" localSheetId="69">'5.11持有待售负债'!$A$1:$J$22</definedName>
    <definedName name="_xlnm.Print_Area" localSheetId="70">'5.12年内到期非流负债'!$A$1:$J$22</definedName>
    <definedName name="_xlnm.Print_Area" localSheetId="71">'5.13其他流负债'!$A$1:$J$22</definedName>
    <definedName name="_xlnm.Print_Area" localSheetId="59">'5.1短借款'!$A$1:$K$22</definedName>
    <definedName name="_xlnm.Print_Area" localSheetId="60">'5.2交易金融负债'!$A$1:$J$22</definedName>
    <definedName name="_xlnm.Print_Area" localSheetId="61">'5.3衍生金融负债'!$A$1:$J$22</definedName>
    <definedName name="_xlnm.Print_Area" localSheetId="62">'5.4应付票据'!$A$1:$K$22</definedName>
    <definedName name="_xlnm.Print_Area" localSheetId="63">'5.5应付账款'!$A$1:$J$22</definedName>
    <definedName name="_xlnm.Print_Area" localSheetId="64">'5.6预收款'!$A$1:$J$22</definedName>
    <definedName name="_xlnm.Print_Area" localSheetId="65">'5.7合同债'!$A$1:$J$22</definedName>
    <definedName name="_xlnm.Print_Area" localSheetId="66">'5.8应付薪酬'!$A$1:$J$22</definedName>
    <definedName name="_xlnm.Print_Area" localSheetId="67">'5.9应交税'!$A$1:$J$22</definedName>
    <definedName name="_xlnm.Print_Area" localSheetId="58">'5流负总'!$A$1:$F$25</definedName>
    <definedName name="_xlnm.Print_Area" localSheetId="73">'6.1长期借款'!$A$1:$L$22</definedName>
    <definedName name="_xlnm.Print_Area" localSheetId="74">'6.2应付债券'!$A$1:$L$22</definedName>
    <definedName name="_xlnm.Print_Area" localSheetId="75">'6.3租赁负债'!$A$1:$J$22</definedName>
    <definedName name="_xlnm.Print_Area" localSheetId="76">'6.4长期应付'!$A$1:$J$22</definedName>
    <definedName name="_xlnm.Print_Area" localSheetId="77">'6.5预计负债'!$A$1:$J$22</definedName>
    <definedName name="_xlnm.Print_Area" localSheetId="78">'6.6递延收益'!$A$1:$J$22</definedName>
    <definedName name="_xlnm.Print_Area" localSheetId="79">'6.7递延税负'!$A$1:$J$22</definedName>
    <definedName name="_xlnm.Print_Area" localSheetId="80">'6.8其他非流负债'!$A$1:$J$22</definedName>
    <definedName name="_xlnm.Print_Area" localSheetId="72">'6非流负总'!$A$1:$F$20</definedName>
    <definedName name="_xlnm.Print_Area" localSheetId="38">房地产!$A$1:$F$28</definedName>
    <definedName name="_xlnm.Print_Area" localSheetId="2">封面!$B$2:$L$24</definedName>
    <definedName name="_xlnm.Print_Area" localSheetId="1">基本信息!$B$1:$G$98</definedName>
    <definedName name="_xlnm.Print_Area" localSheetId="3">目录!$B$1:$F$83</definedName>
    <definedName name="_xlnm.Print_Area" localSheetId="37">投资性房地产汇总!$A$1:$J$22</definedName>
    <definedName name="_xlnm.Print_Titles" localSheetId="8">'3.1.1现金'!$1:$6</definedName>
    <definedName name="_xlnm.Print_Titles" localSheetId="9">'3.1.2银行存款'!$1:$6</definedName>
    <definedName name="_xlnm.Print_Titles" localSheetId="10">'3.1.3其他货币'!$1:$6</definedName>
    <definedName name="_xlnm.Print_Titles" localSheetId="25">'3.10合同资产'!$1:$6</definedName>
    <definedName name="_xlnm.Print_Titles" localSheetId="26">'3.11持有待售'!$1:$6</definedName>
    <definedName name="_xlnm.Print_Titles" localSheetId="27">'3.12-1年到期'!$1:$6</definedName>
    <definedName name="_xlnm.Print_Titles" localSheetId="11">'3.2交易金融'!$1:$6</definedName>
    <definedName name="_xlnm.Print_Titles" localSheetId="12">'3.3衍生金融'!$1:$6</definedName>
    <definedName name="_xlnm.Print_Titles" localSheetId="13">'3.4应收票据'!$1:$6</definedName>
    <definedName name="_xlnm.Print_Titles" localSheetId="14">'3.5应收账款'!$1:$6</definedName>
    <definedName name="_xlnm.Print_Titles" localSheetId="15">'3.6应收融资'!$1:$6</definedName>
    <definedName name="_xlnm.Print_Titles" localSheetId="16">'3.7预付款项'!$1:$6</definedName>
    <definedName name="_xlnm.Print_Titles" localSheetId="17">'3.8其他应收'!$1:$6</definedName>
    <definedName name="_xlnm.Print_Titles" localSheetId="19">'3.9.1材料采购'!$1:$6</definedName>
    <definedName name="_xlnm.Print_Titles" localSheetId="20">'3.9.2原材料'!$1:$6</definedName>
    <definedName name="_xlnm.Print_Titles" localSheetId="21">'3.9.3在产品'!$1:$6</definedName>
    <definedName name="_xlnm.Print_Titles" localSheetId="22">'3.9.4产成品'!$1:$6</definedName>
    <definedName name="_xlnm.Print_Titles" localSheetId="23">'3.9.5委托加工'!$1:$6</definedName>
    <definedName name="_xlnm.Print_Titles" localSheetId="24">'3.9.6包装低值'!$1:$6</definedName>
    <definedName name="_xlnm.Print_Titles" localSheetId="51">'4.13.1土地使用权'!$1:$7</definedName>
    <definedName name="_xlnm.Print_Titles" localSheetId="52">'4.13.2其他无形'!$1:$7</definedName>
    <definedName name="_xlnm.Print_Titles" localSheetId="53">'4.14开发支出'!$1:$7</definedName>
    <definedName name="_xlnm.Print_Titles" localSheetId="54">'4.15商誉'!$1:$7</definedName>
    <definedName name="_xlnm.Print_Titles" localSheetId="55">'4.16长期待摊'!$1:$7</definedName>
    <definedName name="_xlnm.Print_Titles" localSheetId="56">'4.17递延资产'!$1:$7</definedName>
    <definedName name="_xlnm.Print_Titles" localSheetId="57">'4.18其他非流资'!$1:$7</definedName>
    <definedName name="_xlnm.Print_Titles" localSheetId="30">'4.1债权投资'!$1:$6</definedName>
    <definedName name="_xlnm.Print_Titles" localSheetId="31">'4.2其他债权'!$1:$6</definedName>
    <definedName name="_xlnm.Print_Titles" localSheetId="32">'4.3长期应收'!$1:$6</definedName>
    <definedName name="_xlnm.Print_Titles" localSheetId="33">'4.4长期股权'!$1:$6</definedName>
    <definedName name="_xlnm.Print_Titles" localSheetId="34">'4.5权益工具'!$1:$6</definedName>
    <definedName name="_xlnm.Print_Titles" localSheetId="35">'4.6其他金融'!$1:$6</definedName>
    <definedName name="_xlnm.Print_Titles" localSheetId="36">'4.7投资性房地产'!$1:$7</definedName>
    <definedName name="_xlnm.Print_Titles" localSheetId="40">'4.8.1.2构筑物'!$1:$7</definedName>
    <definedName name="_xlnm.Print_Titles" localSheetId="41">'4.8.1.3管沟'!$1:$7</definedName>
    <definedName name="_xlnm.Print_Titles" localSheetId="42">'4.8.2.1机械设备'!$1:$7</definedName>
    <definedName name="_xlnm.Print_Titles" localSheetId="43">'4.8.2.2运输设备'!$1:$7</definedName>
    <definedName name="_xlnm.Print_Titles" localSheetId="44">'4.8.2.3电子设备'!$1:$7</definedName>
    <definedName name="_xlnm.Print_Titles" localSheetId="45">'4.8.2.4其他设备'!$1:$7</definedName>
    <definedName name="_xlnm.Print_Titles" localSheetId="47">'4.9.1建筑工程'!$1:$7</definedName>
    <definedName name="_xlnm.Print_Titles" localSheetId="48">'4.9.2设备工程'!$1:$7</definedName>
    <definedName name="_xlnm.Print_Titles" localSheetId="49">'4.9.3其他工程'!$1:$6</definedName>
    <definedName name="_xlnm.Print_Titles" localSheetId="68">'5.10其他应付'!$1:$6</definedName>
    <definedName name="_xlnm.Print_Titles" localSheetId="69">'5.11持有待售负债'!$1:$6</definedName>
    <definedName name="_xlnm.Print_Titles" localSheetId="70">'5.12年内到期非流负债'!$1:$6</definedName>
    <definedName name="_xlnm.Print_Titles" localSheetId="71">'5.13其他流负债'!$1:$6</definedName>
    <definedName name="_xlnm.Print_Titles" localSheetId="59">'5.1短借款'!$1:$6</definedName>
    <definedName name="_xlnm.Print_Titles" localSheetId="60">'5.2交易金融负债'!$1:$6</definedName>
    <definedName name="_xlnm.Print_Titles" localSheetId="61">'5.3衍生金融负债'!$1:$6</definedName>
    <definedName name="_xlnm.Print_Titles" localSheetId="62">'5.4应付票据'!$1:$6</definedName>
    <definedName name="_xlnm.Print_Titles" localSheetId="63">'5.5应付账款'!$1:$6</definedName>
    <definedName name="_xlnm.Print_Titles" localSheetId="64">'5.6预收款'!$1:$6</definedName>
    <definedName name="_xlnm.Print_Titles" localSheetId="65">'5.7合同债'!$1:$6</definedName>
    <definedName name="_xlnm.Print_Titles" localSheetId="66">'5.8应付薪酬'!$1:$6</definedName>
    <definedName name="_xlnm.Print_Titles" localSheetId="67">'5.9应交税'!$1:$6</definedName>
    <definedName name="_xlnm.Print_Titles" localSheetId="73">'6.1长期借款'!$1:$6</definedName>
    <definedName name="_xlnm.Print_Titles" localSheetId="74">'6.2应付债券'!$1:$6</definedName>
    <definedName name="_xlnm.Print_Titles" localSheetId="76">'6.4长期应付'!$1:$6</definedName>
    <definedName name="_xlnm.Print_Titles" localSheetId="77">'6.5预计负债'!$1:$6</definedName>
    <definedName name="_xlnm.Print_Titles" localSheetId="78">'6.6递延收益'!$1:$6</definedName>
    <definedName name="_xlnm.Print_Titles" localSheetId="79">'6.7递延税负'!$1:$6</definedName>
    <definedName name="_xlnm.Print_Titles" localSheetId="80">'6.8其他非流负债'!$1:$6</definedName>
    <definedName name="_xlnm.Print_Titles" localSheetId="38">房地产!$1:$4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ChenJunfa</author>
  </authors>
  <commentList>
    <comment ref="C10" authorId="0">
      <text>
        <r>
          <rPr>
            <sz val="12"/>
            <color indexed="10"/>
            <rFont val="楷体"/>
            <charset val="134"/>
          </rPr>
          <t>被评估单位仅在绿色单元格填写。</t>
        </r>
      </text>
    </comment>
  </commentList>
</comments>
</file>

<file path=xl/comments10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11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12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2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3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4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5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6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7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8.xml><?xml version="1.0" encoding="utf-8"?>
<comments xmlns="http://schemas.openxmlformats.org/spreadsheetml/2006/main">
  <authors>
    <author>ChenJunfa</author>
  </authors>
  <commentList>
    <comment ref="J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9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sharedStrings.xml><?xml version="1.0" encoding="utf-8"?>
<sst xmlns="http://schemas.openxmlformats.org/spreadsheetml/2006/main" count="2068" uniqueCount="574">
  <si>
    <t>说明</t>
  </si>
  <si>
    <t>本模板文件根据财政部《关于修订印发合并财务报表格式（2019版）的通知》（财会〔2019〕16号，2019-09-19发布）制定，供评估项目相关人员参考。</t>
  </si>
  <si>
    <t>对于具体的评估项目（指已经明确评估的委托关系的项目），可以将此模板文件发送给相关当事人。</t>
  </si>
  <si>
    <t>上述相关当事人填表时，首先应当在“基本信息”电子表的“C4”单元格里填写A。此种情形下所有电子表的均为申报类电子表。</t>
  </si>
  <si>
    <t>所有涉及汇总的电子表，都设置了具有勾稽关系的链接和/或公式，建议这类表至少在最终定稿前不要输入任何字符或修改。</t>
  </si>
  <si>
    <t>只有在“基本信息”电子表的“C4”单元格里填写B时，所有电子表的会变为评估类电子表（表头、表号等符合相关评估规范）。</t>
  </si>
  <si>
    <t>拷贝本文件中已有单元格的公式时，建议采用选择性粘贴下的“公式”项，以免打乱了整个文件中各个单元格的格式。</t>
  </si>
  <si>
    <t>如果某电子表所列示的输入行不够填列，建议在填列前先行在标有数字序号最后一行前插入若干行，这样确保该表的汇总数不会漏掉插入行的结果。</t>
  </si>
  <si>
    <t>基本信息索引</t>
  </si>
  <si>
    <t>项目类别</t>
  </si>
  <si>
    <t>内容填报区</t>
  </si>
  <si>
    <t>参考样式</t>
  </si>
  <si>
    <t>文档性质</t>
  </si>
  <si>
    <t>A</t>
  </si>
  <si>
    <r>
      <rPr>
        <sz val="9"/>
        <color rgb="FFC00000"/>
        <rFont val="FangSong"/>
        <charset val="134"/>
      </rPr>
      <t>文档性质是指“A.申报评估类”或“B.评估工作类”，在左侧单元格填</t>
    </r>
    <r>
      <rPr>
        <b/>
        <sz val="9"/>
        <color theme="1"/>
        <rFont val="FangSong"/>
        <charset val="134"/>
      </rPr>
      <t>A</t>
    </r>
    <r>
      <rPr>
        <sz val="9"/>
        <color rgb="FFC00000"/>
        <rFont val="FangSong"/>
        <charset val="134"/>
      </rPr>
      <t>或</t>
    </r>
    <r>
      <rPr>
        <b/>
        <sz val="9"/>
        <color theme="1"/>
        <rFont val="FangSong"/>
        <charset val="134"/>
      </rPr>
      <t>B</t>
    </r>
    <r>
      <rPr>
        <sz val="9"/>
        <color rgb="FFC00000"/>
        <rFont val="FangSong"/>
        <charset val="134"/>
      </rPr>
      <t>。</t>
    </r>
  </si>
  <si>
    <t>委托方全称</t>
  </si>
  <si>
    <t>杭州富阳开发区建设集团有限公司</t>
  </si>
  <si>
    <t>项目名称</t>
  </si>
  <si>
    <t>评估基准日</t>
  </si>
  <si>
    <t>2023年8月31日</t>
  </si>
  <si>
    <t>20yy年mm月dd日</t>
  </si>
  <si>
    <t>评估目的所对应的经济行为</t>
  </si>
  <si>
    <t>拟拆迁补偿</t>
  </si>
  <si>
    <t>被评估单位全称</t>
  </si>
  <si>
    <t>杭州富阳开发区建设投资集团有限公司</t>
  </si>
  <si>
    <t>被评估单位法定代表人</t>
  </si>
  <si>
    <t xml:space="preserve">        </t>
  </si>
  <si>
    <t>被评估单位财务负责人</t>
  </si>
  <si>
    <t>被评估单位申报表填表人</t>
  </si>
  <si>
    <t>易海龙</t>
  </si>
  <si>
    <t xml:space="preserve">  </t>
  </si>
  <si>
    <t>被评估单位申报表填表日期</t>
  </si>
  <si>
    <t>评估开始日期</t>
  </si>
  <si>
    <t>2023-5-16</t>
  </si>
  <si>
    <t>评估结束日期</t>
  </si>
  <si>
    <t>签字评估师A</t>
  </si>
  <si>
    <t>罗崇斌</t>
  </si>
  <si>
    <t>签字评估师B</t>
  </si>
  <si>
    <t>蔡健斌</t>
  </si>
  <si>
    <t>资产负债项目</t>
  </si>
  <si>
    <t>评估人员姓名</t>
  </si>
  <si>
    <t>表号</t>
  </si>
  <si>
    <t>资产负债(万元)</t>
  </si>
  <si>
    <t>罗崇斌、蔡健斌</t>
  </si>
  <si>
    <t>1</t>
  </si>
  <si>
    <t>资产负债</t>
  </si>
  <si>
    <t>2</t>
  </si>
  <si>
    <t>流动资产</t>
  </si>
  <si>
    <t>3</t>
  </si>
  <si>
    <t>货币资金</t>
  </si>
  <si>
    <t>3-1</t>
  </si>
  <si>
    <t>库存现金</t>
  </si>
  <si>
    <t>3-1-1</t>
  </si>
  <si>
    <t>银行存款</t>
  </si>
  <si>
    <t>3-1-2</t>
  </si>
  <si>
    <t>其他货币资金</t>
  </si>
  <si>
    <t>3-1-3</t>
  </si>
  <si>
    <t>交易性金融资产</t>
  </si>
  <si>
    <t>3-2</t>
  </si>
  <si>
    <t>衍生金融资产</t>
  </si>
  <si>
    <t>3-3</t>
  </si>
  <si>
    <t>应收票据</t>
  </si>
  <si>
    <t>3-4</t>
  </si>
  <si>
    <t>应收账款</t>
  </si>
  <si>
    <t>3-5</t>
  </si>
  <si>
    <t>应收款项融资</t>
  </si>
  <si>
    <t>3-6</t>
  </si>
  <si>
    <t>预付款项</t>
  </si>
  <si>
    <t>3-7</t>
  </si>
  <si>
    <t>其他应收款</t>
  </si>
  <si>
    <t>3-8</t>
  </si>
  <si>
    <t>存货</t>
  </si>
  <si>
    <t>3-9</t>
  </si>
  <si>
    <t>存货——材料采购/在途物资</t>
  </si>
  <si>
    <t>3-9-1</t>
  </si>
  <si>
    <t>存货——原材料</t>
  </si>
  <si>
    <t>3-9-2</t>
  </si>
  <si>
    <t>存货——在产品/半成品</t>
  </si>
  <si>
    <t>3-9-3</t>
  </si>
  <si>
    <t>存货——产成品/发出商品/库存商品</t>
  </si>
  <si>
    <t>3-9-4</t>
  </si>
  <si>
    <t>存货——委托加工物资</t>
  </si>
  <si>
    <t>3-9-5</t>
  </si>
  <si>
    <t>存货——包装物和低值易耗品/周转材料</t>
  </si>
  <si>
    <t>3-9-6</t>
  </si>
  <si>
    <t>合同资产</t>
  </si>
  <si>
    <t>3-10</t>
  </si>
  <si>
    <t>持有待售资产</t>
  </si>
  <si>
    <t>3-11</t>
  </si>
  <si>
    <t>一年内到期非流动资产</t>
  </si>
  <si>
    <t>3-12</t>
  </si>
  <si>
    <t>其他流动资产</t>
  </si>
  <si>
    <t>3-13</t>
  </si>
  <si>
    <t>非流动资产</t>
  </si>
  <si>
    <t>4</t>
  </si>
  <si>
    <t>债权投资</t>
  </si>
  <si>
    <t>4-1</t>
  </si>
  <si>
    <t>其他债权投资</t>
  </si>
  <si>
    <t>4-2</t>
  </si>
  <si>
    <t>长期应收款</t>
  </si>
  <si>
    <t>4-3</t>
  </si>
  <si>
    <t>长期股权投资</t>
  </si>
  <si>
    <t>4-4</t>
  </si>
  <si>
    <t>其他权益工具投资</t>
  </si>
  <si>
    <t>4-5</t>
  </si>
  <si>
    <t>其他非流动金融资产</t>
  </si>
  <si>
    <t>4-6</t>
  </si>
  <si>
    <t>投资性房地产</t>
  </si>
  <si>
    <t>4-7</t>
  </si>
  <si>
    <t>固定资产</t>
  </si>
  <si>
    <t>4-8</t>
  </si>
  <si>
    <t>固定资产——房屋类建筑物</t>
  </si>
  <si>
    <t>4-8-1-1</t>
  </si>
  <si>
    <t>固定资产——构筑物类建筑物</t>
  </si>
  <si>
    <t>4-8-1-2</t>
  </si>
  <si>
    <t>固定资产——管道及沟槽</t>
  </si>
  <si>
    <t>4-8-1-3</t>
  </si>
  <si>
    <t>固定资产——机械类设备</t>
  </si>
  <si>
    <t>4-8-2-1</t>
  </si>
  <si>
    <t>固定资产——运输类设备</t>
  </si>
  <si>
    <t>4-8-2-2</t>
  </si>
  <si>
    <t>固定资产——电子类设备</t>
  </si>
  <si>
    <t>4-8-2-3</t>
  </si>
  <si>
    <t>固定资产——其他设备</t>
  </si>
  <si>
    <t>4-8-2-4</t>
  </si>
  <si>
    <t>在建工程</t>
  </si>
  <si>
    <t>4-9</t>
  </si>
  <si>
    <t>在建工程——土建工程</t>
  </si>
  <si>
    <t>4-9-1</t>
  </si>
  <si>
    <t>在建工程——设备工程</t>
  </si>
  <si>
    <t>4-9-2</t>
  </si>
  <si>
    <t>在建工程——其他工程</t>
  </si>
  <si>
    <t>4-9-3</t>
  </si>
  <si>
    <t>生产性生物资产</t>
  </si>
  <si>
    <t>4-10</t>
  </si>
  <si>
    <t>油气资产</t>
  </si>
  <si>
    <t>4-11</t>
  </si>
  <si>
    <t>使用权资产</t>
  </si>
  <si>
    <t>4-12</t>
  </si>
  <si>
    <t>无形资产</t>
  </si>
  <si>
    <t>4-13</t>
  </si>
  <si>
    <t>无形资产——土地使用权</t>
  </si>
  <si>
    <t>4-13-1</t>
  </si>
  <si>
    <t>无形资产——其他无形资产</t>
  </si>
  <si>
    <t>4-13-2</t>
  </si>
  <si>
    <t>开发支出</t>
  </si>
  <si>
    <t>4-14</t>
  </si>
  <si>
    <t>商誉</t>
  </si>
  <si>
    <t>4-15</t>
  </si>
  <si>
    <t>长期待摊费用</t>
  </si>
  <si>
    <t>4-16</t>
  </si>
  <si>
    <t>递延所得税资产</t>
  </si>
  <si>
    <t>4-17</t>
  </si>
  <si>
    <t>其他非流动资产</t>
  </si>
  <si>
    <t>4-18</t>
  </si>
  <si>
    <t>流动负债</t>
  </si>
  <si>
    <t>5</t>
  </si>
  <si>
    <t>短期借款</t>
  </si>
  <si>
    <t>5-1</t>
  </si>
  <si>
    <t>交易性金融负债</t>
  </si>
  <si>
    <t>5-2</t>
  </si>
  <si>
    <t>衍生金融负债</t>
  </si>
  <si>
    <t>5-3</t>
  </si>
  <si>
    <t>应付票据</t>
  </si>
  <si>
    <t>5-4</t>
  </si>
  <si>
    <t>应付账款</t>
  </si>
  <si>
    <t>5-5</t>
  </si>
  <si>
    <t>预收款项</t>
  </si>
  <si>
    <t>5-6</t>
  </si>
  <si>
    <t>合同负债</t>
  </si>
  <si>
    <t>5-7</t>
  </si>
  <si>
    <t>应付职工薪酬</t>
  </si>
  <si>
    <t>5-8</t>
  </si>
  <si>
    <t>应交税费</t>
  </si>
  <si>
    <t>5-9</t>
  </si>
  <si>
    <t>其他应付款</t>
  </si>
  <si>
    <t>5-10</t>
  </si>
  <si>
    <t>持有待售负债</t>
  </si>
  <si>
    <t>5-11</t>
  </si>
  <si>
    <t>一年内到期的非流动负债</t>
  </si>
  <si>
    <t>5-12</t>
  </si>
  <si>
    <t>其他流动负债</t>
  </si>
  <si>
    <t>5-13</t>
  </si>
  <si>
    <t>非流动负债</t>
  </si>
  <si>
    <t>6</t>
  </si>
  <si>
    <t>长期借款</t>
  </si>
  <si>
    <t>6-1</t>
  </si>
  <si>
    <t>应付债券</t>
  </si>
  <si>
    <t>6-2</t>
  </si>
  <si>
    <t>租赁负债</t>
  </si>
  <si>
    <t>6-3</t>
  </si>
  <si>
    <t>长期应付款</t>
  </si>
  <si>
    <t>6-4</t>
  </si>
  <si>
    <t>预计负债</t>
  </si>
  <si>
    <t>6-5</t>
  </si>
  <si>
    <t>递延收益</t>
  </si>
  <si>
    <t>6-6</t>
  </si>
  <si>
    <t>递延所得税负债</t>
  </si>
  <si>
    <t>6-7</t>
  </si>
  <si>
    <t>其他非流动负债</t>
  </si>
  <si>
    <t>6-8</t>
  </si>
  <si>
    <t>被评估企业名称：</t>
  </si>
  <si>
    <t>法定代表人：</t>
  </si>
  <si>
    <t>被评估企业填表人：</t>
  </si>
  <si>
    <t>填表日期：</t>
  </si>
  <si>
    <t>财务负责人：</t>
  </si>
  <si>
    <t>行号</t>
  </si>
  <si>
    <t>表名</t>
  </si>
  <si>
    <t>金额单位：人民币万元</t>
  </si>
  <si>
    <t>项目</t>
  </si>
  <si>
    <t>行</t>
  </si>
  <si>
    <t>评估值</t>
  </si>
  <si>
    <t>评估增减值</t>
  </si>
  <si>
    <t>增减率</t>
  </si>
  <si>
    <t>号</t>
  </si>
  <si>
    <t>BV</t>
  </si>
  <si>
    <t>MV</t>
  </si>
  <si>
    <t>ZV=MV-BV</t>
  </si>
  <si>
    <t>ZV/BV</t>
  </si>
  <si>
    <t>资产总计</t>
  </si>
  <si>
    <t>负债总计</t>
  </si>
  <si>
    <t>股东权益总计</t>
  </si>
  <si>
    <t>金额单位：人民币元</t>
  </si>
  <si>
    <t>被评估企业申报评估信息</t>
  </si>
  <si>
    <t>评估机构评估信息</t>
  </si>
  <si>
    <t>账面值</t>
  </si>
  <si>
    <t>审计结果</t>
  </si>
  <si>
    <t>结论</t>
  </si>
  <si>
    <t>一.流动资产合计</t>
  </si>
  <si>
    <t xml:space="preserve">  货币资金 </t>
  </si>
  <si>
    <t xml:space="preserve">  交易性金融资产 </t>
  </si>
  <si>
    <t xml:space="preserve">  衍生金融资产</t>
  </si>
  <si>
    <t xml:space="preserve">  应收票据</t>
  </si>
  <si>
    <t xml:space="preserve">  应收账款</t>
  </si>
  <si>
    <t xml:space="preserve">  应收款项融资</t>
  </si>
  <si>
    <t xml:space="preserve">  预付款项 </t>
  </si>
  <si>
    <t xml:space="preserve">  其他应收款 </t>
  </si>
  <si>
    <t xml:space="preserve">  存货 </t>
  </si>
  <si>
    <t xml:space="preserve">  合同资产 </t>
  </si>
  <si>
    <t xml:space="preserve">  持有待售资产</t>
  </si>
  <si>
    <t xml:space="preserve">  一年内到期非流动资产</t>
  </si>
  <si>
    <t xml:space="preserve">  其他流动资产 </t>
  </si>
  <si>
    <t>二.非流动资产合计</t>
  </si>
  <si>
    <t xml:space="preserve">  债权投资</t>
  </si>
  <si>
    <t xml:space="preserve">  其他债权投资</t>
  </si>
  <si>
    <t xml:space="preserve">  长期应收款</t>
  </si>
  <si>
    <t xml:space="preserve">  长期股权投资 </t>
  </si>
  <si>
    <t xml:space="preserve">  其他权益工具投资</t>
  </si>
  <si>
    <t xml:space="preserve">  其他非流动金融资产 </t>
  </si>
  <si>
    <t xml:space="preserve">  投资性房地产 </t>
  </si>
  <si>
    <t xml:space="preserve">  固定资产</t>
  </si>
  <si>
    <t xml:space="preserve">  在建工程</t>
  </si>
  <si>
    <t xml:space="preserve">  生产性生物资产 </t>
  </si>
  <si>
    <t xml:space="preserve">  油气资产 </t>
  </si>
  <si>
    <t xml:space="preserve">  使用权资产 </t>
  </si>
  <si>
    <t xml:space="preserve">  无形资产 </t>
  </si>
  <si>
    <t xml:space="preserve">  开发支出 </t>
  </si>
  <si>
    <t xml:space="preserve">  商誉 </t>
  </si>
  <si>
    <t xml:space="preserve">  长期待摊费用 </t>
  </si>
  <si>
    <t xml:space="preserve">  递延所得税资产</t>
  </si>
  <si>
    <t xml:space="preserve">  其他非流动资产 </t>
  </si>
  <si>
    <t xml:space="preserve">三.资产总计 </t>
  </si>
  <si>
    <t>四.流动负债合计</t>
  </si>
  <si>
    <t xml:space="preserve">  短期借款</t>
  </si>
  <si>
    <t xml:space="preserve">  交易性金融负债</t>
  </si>
  <si>
    <t xml:space="preserve">  衍生金融负债</t>
  </si>
  <si>
    <t xml:space="preserve">  应付票据</t>
  </si>
  <si>
    <t xml:space="preserve">  应付账款</t>
  </si>
  <si>
    <t xml:space="preserve">  预收款项</t>
  </si>
  <si>
    <t xml:space="preserve">  合同负债</t>
  </si>
  <si>
    <t xml:space="preserve">  应付职工薪酬</t>
  </si>
  <si>
    <t xml:space="preserve">  应交税费</t>
  </si>
  <si>
    <t xml:space="preserve">  其他应付款</t>
  </si>
  <si>
    <t xml:space="preserve">  持有待售负债</t>
  </si>
  <si>
    <t xml:space="preserve">  一年内到期的非流动负债</t>
  </si>
  <si>
    <t xml:space="preserve">  其他流动负债</t>
  </si>
  <si>
    <t>五.非流动负债合计</t>
  </si>
  <si>
    <t xml:space="preserve">  长期借款</t>
  </si>
  <si>
    <t xml:space="preserve">  应付债券</t>
  </si>
  <si>
    <t xml:space="preserve">  租赁负债</t>
  </si>
  <si>
    <t xml:space="preserve">  长期应付款</t>
  </si>
  <si>
    <t xml:space="preserve">  预计负债</t>
  </si>
  <si>
    <t xml:space="preserve">  递延收益</t>
  </si>
  <si>
    <t xml:space="preserve">  递延所得税负债</t>
  </si>
  <si>
    <t xml:space="preserve">  其他非流动负债</t>
  </si>
  <si>
    <t>六.负债总计</t>
  </si>
  <si>
    <t>七.所有者权益总计</t>
  </si>
  <si>
    <t>表</t>
  </si>
  <si>
    <t>合计</t>
  </si>
  <si>
    <t>货币资金类别</t>
  </si>
  <si>
    <t>序号</t>
  </si>
  <si>
    <t>存放部门</t>
  </si>
  <si>
    <t>币种</t>
  </si>
  <si>
    <t>备注</t>
  </si>
  <si>
    <t>财务部</t>
  </si>
  <si>
    <t>人民币</t>
  </si>
  <si>
    <t>存放银行</t>
  </si>
  <si>
    <t>银行账号</t>
  </si>
  <si>
    <t>其他货币资金类别</t>
  </si>
  <si>
    <t>凭据</t>
  </si>
  <si>
    <t>金融资产名称</t>
  </si>
  <si>
    <t>类别</t>
  </si>
  <si>
    <t>取得时间</t>
  </si>
  <si>
    <t>付款人</t>
  </si>
  <si>
    <t>承兑人</t>
  </si>
  <si>
    <t>票号</t>
  </si>
  <si>
    <t>出票日期</t>
  </si>
  <si>
    <t>到期日期</t>
  </si>
  <si>
    <t>账面余额合计</t>
  </si>
  <si>
    <t>减：坏账准备</t>
  </si>
  <si>
    <t>账面值合计</t>
  </si>
  <si>
    <t>债务人名称(结算对象)</t>
  </si>
  <si>
    <t>业务内容</t>
  </si>
  <si>
    <t>发生年月</t>
  </si>
  <si>
    <t>账龄</t>
  </si>
  <si>
    <t>应收类别</t>
  </si>
  <si>
    <t>收款单位(结算对象)</t>
  </si>
  <si>
    <t>材料采购/在途物资</t>
  </si>
  <si>
    <t>原材料</t>
  </si>
  <si>
    <t>在产品/半成品</t>
  </si>
  <si>
    <t>产成品/发出商品/库存商品</t>
  </si>
  <si>
    <t>委托加工物资</t>
  </si>
  <si>
    <t>包装物和低值易耗品/周转材料</t>
  </si>
  <si>
    <t>材料或物资品名及规格型号</t>
  </si>
  <si>
    <t>订单号</t>
  </si>
  <si>
    <t>单位</t>
  </si>
  <si>
    <t>单价</t>
  </si>
  <si>
    <t>数量</t>
  </si>
  <si>
    <t>减：跌价准备</t>
  </si>
  <si>
    <t>原材料名称及规格型号</t>
  </si>
  <si>
    <t>在产品/半成品名称及规格型号</t>
  </si>
  <si>
    <t>产品/商品名称及规格型号</t>
  </si>
  <si>
    <t>委托加工物资名称及规格型号</t>
  </si>
  <si>
    <t>包装物和低值易耗品等名称及规格型号</t>
  </si>
  <si>
    <t>付款客户(结算对象)</t>
  </si>
  <si>
    <t>合同编号</t>
  </si>
  <si>
    <t>持有待售资产名称</t>
  </si>
  <si>
    <t>减：减值准备</t>
  </si>
  <si>
    <t>项目或名称</t>
  </si>
  <si>
    <t>到期年月</t>
  </si>
  <si>
    <t>债权投资名称</t>
  </si>
  <si>
    <t>债发行人</t>
  </si>
  <si>
    <t>凭证类别</t>
  </si>
  <si>
    <t>投资日期</t>
  </si>
  <si>
    <t>发生时间</t>
  </si>
  <si>
    <t>到期时间</t>
  </si>
  <si>
    <t>被投资企业名称</t>
  </si>
  <si>
    <t>企业类别</t>
  </si>
  <si>
    <t>投资时间</t>
  </si>
  <si>
    <t>股权比例</t>
  </si>
  <si>
    <t>权益工具名称</t>
  </si>
  <si>
    <t>发行人</t>
  </si>
  <si>
    <t>其他非流动金融资产名称</t>
  </si>
  <si>
    <t>取得日期</t>
  </si>
  <si>
    <t>序
号</t>
  </si>
  <si>
    <t>房地产名称
和位置或坐落</t>
  </si>
  <si>
    <t>产权人名称
产权证编号</t>
  </si>
  <si>
    <t>类别
结构</t>
  </si>
  <si>
    <t>建成
年月</t>
  </si>
  <si>
    <t>面积</t>
  </si>
  <si>
    <t>成本单价</t>
  </si>
  <si>
    <t>重置全价</t>
  </si>
  <si>
    <t>成新</t>
  </si>
  <si>
    <t>评估价值</t>
  </si>
  <si>
    <r>
      <rPr>
        <sz val="10"/>
        <color theme="1"/>
        <rFont val="FangSong"/>
        <charset val="134"/>
      </rPr>
      <t>M</t>
    </r>
    <r>
      <rPr>
        <vertAlign val="superscript"/>
        <sz val="10"/>
        <color theme="1"/>
        <rFont val="FangSong"/>
        <charset val="134"/>
      </rPr>
      <t>2</t>
    </r>
  </si>
  <si>
    <r>
      <rPr>
        <sz val="10"/>
        <color theme="1"/>
        <rFont val="FangSong"/>
        <charset val="134"/>
      </rPr>
      <t>元/M</t>
    </r>
    <r>
      <rPr>
        <vertAlign val="superscript"/>
        <sz val="10"/>
        <color theme="1"/>
        <rFont val="FangSong"/>
        <charset val="134"/>
      </rPr>
      <t>2</t>
    </r>
  </si>
  <si>
    <t>原值</t>
  </si>
  <si>
    <t>净值</t>
  </si>
  <si>
    <t>率%</t>
  </si>
  <si>
    <t>投资性房地产评估汇总表</t>
  </si>
  <si>
    <t>重置全价-原值</t>
  </si>
  <si>
    <t>评估价值-净值</t>
  </si>
  <si>
    <t>投资性房地产合计</t>
  </si>
  <si>
    <t>标的清单</t>
  </si>
  <si>
    <t>名称</t>
  </si>
  <si>
    <t>规格型号</t>
  </si>
  <si>
    <t>环境监测仪器扬尘在线监测设备</t>
  </si>
  <si>
    <t>套</t>
  </si>
  <si>
    <t>约300kg  铁</t>
  </si>
  <si>
    <t>杭州众辰-喷淋系统</t>
  </si>
  <si>
    <t>米</t>
  </si>
  <si>
    <t>约1吨  钢</t>
  </si>
  <si>
    <t>杭州众辰-洗轮机</t>
  </si>
  <si>
    <t>约600kg每台 钢</t>
  </si>
  <si>
    <t>汽车电子衡（阜阳卓源）</t>
  </si>
  <si>
    <t>约8吨 钢</t>
  </si>
  <si>
    <t>砂石分离机（青州志成）</t>
  </si>
  <si>
    <t>约2吨  钢</t>
  </si>
  <si>
    <t>泥浆压滤机（青州志成）</t>
  </si>
  <si>
    <t>约16吨  钢</t>
  </si>
  <si>
    <t>混凝土搅拌站主机及生产线设备（方圆)</t>
  </si>
  <si>
    <t>约78吨每台 钢</t>
  </si>
  <si>
    <t>水泥仓300t（招远顺通）</t>
  </si>
  <si>
    <t>300t</t>
  </si>
  <si>
    <t>约16.5吨每套 钢</t>
  </si>
  <si>
    <t>水泥仓200t（招远顺通）</t>
  </si>
  <si>
    <t>200t</t>
  </si>
  <si>
    <t>约10.5吨每套 钢</t>
  </si>
  <si>
    <t>2号站恒压供水系统P1管路</t>
  </si>
  <si>
    <t>约200kg每套 不锈钢</t>
  </si>
  <si>
    <t>2号站过泵影像系统</t>
  </si>
  <si>
    <t>方圆180减速机</t>
  </si>
  <si>
    <t>约500kg 钢</t>
  </si>
  <si>
    <t>恒温水养护箱HBY-64</t>
  </si>
  <si>
    <t>HBY-64</t>
  </si>
  <si>
    <t>约100kg 铁</t>
  </si>
  <si>
    <t>水泥抗折抗压试验机.YZH-300.10</t>
  </si>
  <si>
    <t>YZH-300.10</t>
  </si>
  <si>
    <t>标准养护恒温恒湿控制仪.全自动雾化</t>
  </si>
  <si>
    <t>自动压力试验机TSY-2000A</t>
  </si>
  <si>
    <t>TSY-2000A</t>
  </si>
  <si>
    <t>约900kg 钢</t>
  </si>
  <si>
    <t>混凝土电通量测定仪</t>
  </si>
  <si>
    <t>细砂回收机</t>
  </si>
  <si>
    <t>电缆（细）</t>
  </si>
  <si>
    <t>堆</t>
  </si>
  <si>
    <t>约300kg</t>
  </si>
  <si>
    <t>电缆（粗）</t>
  </si>
  <si>
    <t>约1300kg</t>
  </si>
  <si>
    <t>约3420kg</t>
  </si>
  <si>
    <t>交易标的的《标的清单》和标的名称、规格型号、数量质量、质量、性能等具体均以现场展示实物为准，真伪与实物不符的以现场展示实物为准。</t>
  </si>
  <si>
    <t>都匀市原东方机床厂职工医院1层</t>
  </si>
  <si>
    <t>黔（2020）都匀市不动产权第0004208号</t>
  </si>
  <si>
    <t>其它</t>
  </si>
  <si>
    <t>2/1</t>
  </si>
  <si>
    <t>医疗卫生用地/医疗卫生</t>
  </si>
  <si>
    <t>划拨/其它</t>
  </si>
  <si>
    <t>市国资公司</t>
  </si>
  <si>
    <t>否</t>
  </si>
  <si>
    <t>黔（2018）都匀市不动产权第0005773号</t>
  </si>
  <si>
    <t>2020.1.1-2022.12.31</t>
  </si>
  <si>
    <t>都匀市墨冲保健站</t>
  </si>
  <si>
    <t>黔（2020）都匀市不动产权第0004232号</t>
  </si>
  <si>
    <t>1/1</t>
  </si>
  <si>
    <t>黔（2018）都匀市不动产权第0005718号</t>
  </si>
  <si>
    <t>2018.1.1-2020.12.31</t>
  </si>
  <si>
    <t>都匀市原东方机床厂职工医院1-2层</t>
  </si>
  <si>
    <t>黔（2020）都匀市不动产权第0004236号</t>
  </si>
  <si>
    <t>混合</t>
  </si>
  <si>
    <t>2/1-2</t>
  </si>
  <si>
    <t>黔（2018）都匀市不动产权第0005702号</t>
  </si>
  <si>
    <t>都匀市剑江中路市公安局办公楼1-12层</t>
  </si>
  <si>
    <t>黔（2020）都匀市不动产权第0004243号</t>
  </si>
  <si>
    <t>钢混</t>
  </si>
  <si>
    <t>12/12</t>
  </si>
  <si>
    <t>机关团体用地/办公</t>
  </si>
  <si>
    <t>黔（2020）都匀市不动产权第0001503号</t>
  </si>
  <si>
    <t>都匀市工人路2号州图书馆办公楼</t>
  </si>
  <si>
    <t>黔（2020）都匀市不动产权第0004360号</t>
  </si>
  <si>
    <t>5/</t>
  </si>
  <si>
    <t>文化设施用地/办公</t>
  </si>
  <si>
    <t>黔南州图书馆</t>
  </si>
  <si>
    <t>都匀市金鹏花园老政协办公楼</t>
  </si>
  <si>
    <t>黔（2020）都匀市不动产权第0004356号</t>
  </si>
  <si>
    <t>都匀市老政协</t>
  </si>
  <si>
    <t>都匀市文明路63号市政府政法大楼</t>
  </si>
  <si>
    <t>黔（2020）都匀市不动产权第0004365号</t>
  </si>
  <si>
    <t>都匀市政府</t>
  </si>
  <si>
    <t>都匀市文明路63号市政府办公楼</t>
  </si>
  <si>
    <t>黔（2020）都匀市不动产权第0004362号</t>
  </si>
  <si>
    <t>8/</t>
  </si>
  <si>
    <t>都匀市文明路63号市政府会展中心</t>
  </si>
  <si>
    <t>黔（2020）都匀市不动产权第0004366号</t>
  </si>
  <si>
    <t>3/</t>
  </si>
  <si>
    <t>都匀市民族路35号民族博物馆1-6层</t>
  </si>
  <si>
    <t>黔（2020）都匀市不动产权第0004383号</t>
  </si>
  <si>
    <t>6/6</t>
  </si>
  <si>
    <t>黔南州人民政府政务服务中心</t>
  </si>
  <si>
    <t>都匀市文峰路12号1栋1-5层（州司法局办公楼）</t>
  </si>
  <si>
    <t>黔（2020）都匀市不动产权第0004367号</t>
  </si>
  <si>
    <t>5/5</t>
  </si>
  <si>
    <t>黔南州司法局</t>
  </si>
  <si>
    <t>都匀市广惠大厦（5-6层）</t>
  </si>
  <si>
    <t>黔（2020）都匀市不动产权第0003341号</t>
  </si>
  <si>
    <t>12/5-6</t>
  </si>
  <si>
    <t>商服用地∕办公</t>
  </si>
  <si>
    <t>出让∕市场化商品房</t>
  </si>
  <si>
    <t>11659（原证号0001085）</t>
  </si>
  <si>
    <t>2020.7.1-2020.12.31</t>
  </si>
  <si>
    <t>构筑物名称
和位置或坐落</t>
  </si>
  <si>
    <t>计量
单位</t>
  </si>
  <si>
    <t>管道沟槽名称
和位置或坐落</t>
  </si>
  <si>
    <t>成本</t>
  </si>
  <si>
    <t>减:减值准备</t>
  </si>
  <si>
    <t>设备
编号</t>
  </si>
  <si>
    <t>设备名称</t>
  </si>
  <si>
    <t>制造商
的名称</t>
  </si>
  <si>
    <t>单
位</t>
  </si>
  <si>
    <t>数
量</t>
  </si>
  <si>
    <t>购买
年月</t>
  </si>
  <si>
    <t>启用
年月</t>
  </si>
  <si>
    <t>评估
增减值</t>
  </si>
  <si>
    <t>车辆
牌号</t>
  </si>
  <si>
    <t>车辆名称</t>
  </si>
  <si>
    <t>已行驶
里程KM</t>
  </si>
  <si>
    <t>在建工程类别</t>
  </si>
  <si>
    <t>在建工程-建筑安装工程</t>
  </si>
  <si>
    <t>在建工程-在安装设备工程</t>
  </si>
  <si>
    <t>在建工程-其他工程</t>
  </si>
  <si>
    <t>土建工程名称
和位置或坐落</t>
  </si>
  <si>
    <t>开工
年月</t>
  </si>
  <si>
    <t>预计完
工年月</t>
  </si>
  <si>
    <t>付款
进度</t>
  </si>
  <si>
    <t>形象
进度</t>
  </si>
  <si>
    <t>预计总价</t>
  </si>
  <si>
    <t>在安装设备工程名称</t>
  </si>
  <si>
    <t>规格
型号</t>
  </si>
  <si>
    <t>设备</t>
  </si>
  <si>
    <t>安装</t>
  </si>
  <si>
    <t>工程名称及规格型号</t>
  </si>
  <si>
    <t>无形资产-土地使用权</t>
  </si>
  <si>
    <t>无形资产-其他无形资产</t>
  </si>
  <si>
    <t>土地使用权名称
土地使用权证号</t>
  </si>
  <si>
    <t>宗地号</t>
  </si>
  <si>
    <t>取得
日期</t>
  </si>
  <si>
    <t>到期
日期</t>
  </si>
  <si>
    <t>用途</t>
  </si>
  <si>
    <t>使用
年限</t>
  </si>
  <si>
    <t>使用面积</t>
  </si>
  <si>
    <t>容积
率</t>
  </si>
  <si>
    <t>建筑面积</t>
  </si>
  <si>
    <t>评估单价</t>
  </si>
  <si>
    <t>无形资产类别
无形资产名称</t>
  </si>
  <si>
    <t>版本号
产权号</t>
  </si>
  <si>
    <t>预计使
用年限</t>
  </si>
  <si>
    <t>原始取</t>
  </si>
  <si>
    <t>得价款</t>
  </si>
  <si>
    <t>开发支出项目或内容</t>
  </si>
  <si>
    <t>预计成
果类别</t>
  </si>
  <si>
    <t>商誉摘要</t>
  </si>
  <si>
    <t>形成日期</t>
  </si>
  <si>
    <t>长期待摊项目或内容</t>
  </si>
  <si>
    <t>原始金额</t>
  </si>
  <si>
    <t>预计摊</t>
  </si>
  <si>
    <t>摊销起</t>
  </si>
  <si>
    <t>销期限</t>
  </si>
  <si>
    <t>始年月</t>
  </si>
  <si>
    <t>递延项目或内容</t>
  </si>
  <si>
    <t>计量</t>
  </si>
  <si>
    <t>年月</t>
  </si>
  <si>
    <t>其他非流动资产名称或内容</t>
  </si>
  <si>
    <t>类别说明</t>
  </si>
  <si>
    <t>贷款银行/机构</t>
  </si>
  <si>
    <t>借款日期</t>
  </si>
  <si>
    <t>还款日期</t>
  </si>
  <si>
    <t>金融负债名称</t>
  </si>
  <si>
    <t>收款人/债权人</t>
  </si>
  <si>
    <t>债权人名称</t>
  </si>
  <si>
    <t>经济内容</t>
  </si>
  <si>
    <t>应付日期</t>
  </si>
  <si>
    <t>职员/职员类别</t>
  </si>
  <si>
    <t>薪酬类别</t>
  </si>
  <si>
    <t>薪酬期间</t>
  </si>
  <si>
    <t>税费收取机关名称</t>
  </si>
  <si>
    <t>税费类别</t>
  </si>
  <si>
    <t>所属期间</t>
  </si>
  <si>
    <t>持有待售负债名称</t>
  </si>
  <si>
    <t>内容摘要</t>
  </si>
  <si>
    <t>负债项目或名称</t>
  </si>
  <si>
    <t>利率</t>
  </si>
  <si>
    <t>债券名称/债券持有人</t>
  </si>
  <si>
    <t>债券类别</t>
  </si>
  <si>
    <t>发行日期</t>
  </si>
  <si>
    <t>还债日期</t>
  </si>
  <si>
    <t>租赁项目名称/出租人</t>
  </si>
  <si>
    <t>项目摘要</t>
  </si>
  <si>
    <t>日期</t>
  </si>
  <si>
    <t>债权人名称/应收单位</t>
  </si>
  <si>
    <t>内容</t>
  </si>
  <si>
    <t>预计负债项目名称</t>
  </si>
  <si>
    <t>计提日期</t>
  </si>
  <si>
    <t>递延收益项目名称</t>
  </si>
  <si>
    <t>收益类别</t>
  </si>
  <si>
    <t>收益日期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</si>
</sst>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#,##0.00_ "/>
    <numFmt numFmtId="178" formatCode="yyyy/mm/dd"/>
    <numFmt numFmtId="179" formatCode="#,##0.00_);[Red]\(#,##0.00\)"/>
    <numFmt numFmtId="180" formatCode="yyyy/mm/dd;@"/>
    <numFmt numFmtId="181" formatCode="#,##0_ "/>
    <numFmt numFmtId="182" formatCode="yyyy&quot;年&quot;m&quot;月&quot;;@"/>
    <numFmt numFmtId="183" formatCode="0_ "/>
    <numFmt numFmtId="184" formatCode="0.00_ "/>
  </numFmts>
  <fonts count="8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FangSong"/>
      <charset val="134"/>
    </font>
    <font>
      <sz val="11"/>
      <color theme="1"/>
      <name val="FangSong"/>
      <charset val="134"/>
    </font>
    <font>
      <sz val="10"/>
      <color theme="1"/>
      <name val="FangSong"/>
      <charset val="134"/>
    </font>
    <font>
      <sz val="12"/>
      <color theme="1"/>
      <name val="FangSong"/>
      <charset val="134"/>
    </font>
    <font>
      <sz val="10"/>
      <name val="仿宋"/>
      <charset val="134"/>
    </font>
    <font>
      <sz val="9"/>
      <color theme="1"/>
      <name val="Arial Narrow"/>
      <charset val="134"/>
    </font>
    <font>
      <sz val="9"/>
      <color theme="1"/>
      <name val="FangSong"/>
      <charset val="134"/>
    </font>
    <font>
      <sz val="9"/>
      <name val="Arial Narrow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b/>
      <sz val="9"/>
      <name val="仿宋"/>
      <charset val="134"/>
    </font>
    <font>
      <sz val="9"/>
      <color theme="1"/>
      <name val="等线"/>
      <charset val="134"/>
      <scheme val="minor"/>
    </font>
    <font>
      <sz val="9"/>
      <name val="FangSong"/>
      <charset val="134"/>
    </font>
    <font>
      <b/>
      <sz val="9"/>
      <name val="Arial Narrow"/>
      <charset val="134"/>
    </font>
    <font>
      <b/>
      <sz val="11"/>
      <color rgb="FFFF0000"/>
      <name val="Arial Narrow"/>
      <charset val="134"/>
    </font>
    <font>
      <sz val="10"/>
      <color theme="1"/>
      <name val="Arial Narrow"/>
      <charset val="134"/>
    </font>
    <font>
      <b/>
      <sz val="9"/>
      <color theme="1"/>
      <name val="Arial Narrow"/>
      <charset val="134"/>
    </font>
    <font>
      <sz val="12"/>
      <color theme="1"/>
      <name val="华文仿宋"/>
      <charset val="134"/>
    </font>
    <font>
      <sz val="9"/>
      <name val="华文仿宋"/>
      <charset val="134"/>
    </font>
    <font>
      <sz val="9"/>
      <color theme="1"/>
      <name val="宋体"/>
      <charset val="134"/>
    </font>
    <font>
      <sz val="11"/>
      <color theme="1"/>
      <name val="Arial Narrow"/>
      <charset val="134"/>
    </font>
    <font>
      <b/>
      <sz val="11"/>
      <color theme="1"/>
      <name val="FangSong"/>
      <charset val="134"/>
    </font>
    <font>
      <sz val="10"/>
      <name val="华文仿宋"/>
      <charset val="134"/>
    </font>
    <font>
      <b/>
      <sz val="9"/>
      <color theme="1"/>
      <name val="FangSong"/>
      <charset val="134"/>
    </font>
    <font>
      <sz val="11"/>
      <color theme="1"/>
      <name val="Times New Roman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9"/>
      <color theme="1"/>
      <name val="仿宋"/>
      <charset val="134"/>
    </font>
    <font>
      <sz val="12"/>
      <name val="仿宋"/>
      <charset val="134"/>
    </font>
    <font>
      <b/>
      <sz val="10"/>
      <name val="仿宋"/>
      <charset val="134"/>
    </font>
    <font>
      <sz val="10"/>
      <name val="Arial Narrow"/>
      <charset val="134"/>
    </font>
    <font>
      <sz val="10"/>
      <color theme="1"/>
      <name val="华文仿宋"/>
      <charset val="134"/>
    </font>
    <font>
      <b/>
      <sz val="10"/>
      <color theme="1"/>
      <name val="华文仿宋"/>
      <charset val="134"/>
    </font>
    <font>
      <b/>
      <sz val="11"/>
      <color rgb="FFC00000"/>
      <name val="华文楷体"/>
      <charset val="134"/>
    </font>
    <font>
      <sz val="12"/>
      <color theme="1"/>
      <name val="华文中宋"/>
      <charset val="134"/>
    </font>
    <font>
      <b/>
      <sz val="20"/>
      <color theme="1"/>
      <name val="华文仿宋"/>
      <charset val="134"/>
    </font>
    <font>
      <b/>
      <sz val="36"/>
      <color theme="1"/>
      <name val="华文仿宋"/>
      <charset val="134"/>
    </font>
    <font>
      <b/>
      <sz val="14"/>
      <color theme="1"/>
      <name val="楷体"/>
      <charset val="134"/>
    </font>
    <font>
      <sz val="12"/>
      <color theme="1"/>
      <name val="楷体"/>
      <charset val="134"/>
    </font>
    <font>
      <b/>
      <sz val="18"/>
      <color theme="1"/>
      <name val="华文仿宋"/>
      <charset val="134"/>
    </font>
    <font>
      <sz val="11"/>
      <color theme="1"/>
      <name val="楷体"/>
      <charset val="134"/>
    </font>
    <font>
      <b/>
      <sz val="16"/>
      <color rgb="FFC00000"/>
      <name val="KaiTi"/>
      <charset val="134"/>
    </font>
    <font>
      <b/>
      <sz val="11"/>
      <color rgb="FFFF0000"/>
      <name val="KaiTi"/>
      <charset val="134"/>
    </font>
    <font>
      <b/>
      <sz val="12"/>
      <color rgb="FFFF0000"/>
      <name val="KaiTi"/>
      <charset val="134"/>
    </font>
    <font>
      <b/>
      <sz val="11"/>
      <color rgb="FF7030A0"/>
      <name val="KaiTi"/>
      <charset val="134"/>
    </font>
    <font>
      <sz val="9"/>
      <color rgb="FFC00000"/>
      <name val="FangSong"/>
      <charset val="134"/>
    </font>
    <font>
      <b/>
      <sz val="11"/>
      <color rgb="FFC00000"/>
      <name val="FangSong"/>
      <charset val="134"/>
    </font>
    <font>
      <sz val="9"/>
      <color rgb="FF002060"/>
      <name val="FangSong"/>
      <charset val="134"/>
    </font>
    <font>
      <sz val="10"/>
      <color theme="1"/>
      <name val="楷体"/>
      <charset val="134"/>
    </font>
    <font>
      <b/>
      <sz val="11"/>
      <color theme="7" tint="-0.249977111117893"/>
      <name val="FangSong"/>
      <charset val="134"/>
    </font>
    <font>
      <b/>
      <sz val="11"/>
      <color rgb="FFFF0000"/>
      <name val="FangSong"/>
      <charset val="134"/>
    </font>
    <font>
      <b/>
      <sz val="10"/>
      <color rgb="FFFF0000"/>
      <name val="FangSong"/>
      <charset val="134"/>
    </font>
    <font>
      <b/>
      <sz val="10"/>
      <color rgb="FFFF0000"/>
      <name val="楷体"/>
      <charset val="134"/>
    </font>
    <font>
      <b/>
      <sz val="18"/>
      <color rgb="FFC00000"/>
      <name val="FangSong"/>
      <charset val="134"/>
    </font>
    <font>
      <sz val="11"/>
      <color rgb="FFC0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C00000"/>
      <name val="KaiTi"/>
      <charset val="134"/>
    </font>
    <font>
      <sz val="11"/>
      <color theme="4" tint="-0.499984740745262"/>
      <name val="等线"/>
      <charset val="134"/>
      <scheme val="minor"/>
    </font>
    <font>
      <sz val="11"/>
      <color theme="4" tint="-0.499984740745262"/>
      <name val="KaiTi"/>
      <charset val="134"/>
    </font>
    <font>
      <sz val="11"/>
      <color rgb="FFFF0000"/>
      <name val="KaiT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2"/>
      <name val="Times New Roman"/>
      <charset val="134"/>
    </font>
    <font>
      <vertAlign val="superscript"/>
      <sz val="10"/>
      <color theme="1"/>
      <name val="FangSong"/>
      <charset val="134"/>
    </font>
    <font>
      <sz val="12"/>
      <color indexed="10"/>
      <name val="楷体"/>
      <charset val="134"/>
    </font>
    <font>
      <b/>
      <sz val="12"/>
      <color indexed="10"/>
      <name val="楷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2"/>
        </stop>
        <stop position="1">
          <color theme="2"/>
        </stop>
      </gradientFill>
    </fill>
    <fill>
      <patternFill patternType="solid">
        <fgColor theme="0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11" borderId="87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88" applyNumberFormat="0" applyFill="0" applyAlignment="0" applyProtection="0">
      <alignment vertical="center"/>
    </xf>
    <xf numFmtId="0" fontId="69" fillId="0" borderId="88" applyNumberFormat="0" applyFill="0" applyAlignment="0" applyProtection="0">
      <alignment vertical="center"/>
    </xf>
    <xf numFmtId="0" fontId="70" fillId="0" borderId="89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12" borderId="90" applyNumberFormat="0" applyAlignment="0" applyProtection="0">
      <alignment vertical="center"/>
    </xf>
    <xf numFmtId="0" fontId="72" fillId="13" borderId="91" applyNumberFormat="0" applyAlignment="0" applyProtection="0">
      <alignment vertical="center"/>
    </xf>
    <xf numFmtId="0" fontId="73" fillId="13" borderId="90" applyNumberFormat="0" applyAlignment="0" applyProtection="0">
      <alignment vertical="center"/>
    </xf>
    <xf numFmtId="0" fontId="74" fillId="14" borderId="92" applyNumberFormat="0" applyAlignment="0" applyProtection="0">
      <alignment vertical="center"/>
    </xf>
    <xf numFmtId="0" fontId="75" fillId="0" borderId="93" applyNumberFormat="0" applyFill="0" applyAlignment="0" applyProtection="0">
      <alignment vertical="center"/>
    </xf>
    <xf numFmtId="0" fontId="76" fillId="0" borderId="94" applyNumberFormat="0" applyFill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80" fillId="22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0" fillId="26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0" fillId="29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80" fillId="3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2" fillId="0" borderId="0">
      <alignment vertical="center"/>
    </xf>
    <xf numFmtId="0" fontId="83" fillId="0" borderId="0"/>
    <xf numFmtId="0" fontId="84" fillId="0" borderId="0"/>
  </cellStyleXfs>
  <cellXfs count="4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6" fillId="2" borderId="3" xfId="49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8" fillId="2" borderId="8" xfId="0" applyNumberFormat="1" applyFont="1" applyFill="1" applyBorder="1">
      <alignment vertical="center"/>
    </xf>
    <xf numFmtId="176" fontId="8" fillId="2" borderId="8" xfId="0" applyNumberFormat="1" applyFont="1" applyFill="1" applyBorder="1">
      <alignment vertical="center"/>
    </xf>
    <xf numFmtId="49" fontId="8" fillId="2" borderId="8" xfId="0" applyNumberFormat="1" applyFont="1" applyFill="1" applyBorder="1" applyAlignment="1">
      <alignment horizontal="center" vertical="center"/>
    </xf>
    <xf numFmtId="177" fontId="9" fillId="2" borderId="9" xfId="49" applyNumberFormat="1" applyFont="1" applyFill="1" applyBorder="1">
      <alignment vertical="center"/>
    </xf>
    <xf numFmtId="177" fontId="9" fillId="0" borderId="7" xfId="49" applyNumberFormat="1" applyFont="1" applyBorder="1">
      <alignment vertical="center"/>
    </xf>
    <xf numFmtId="177" fontId="9" fillId="0" borderId="8" xfId="49" applyNumberFormat="1" applyFont="1" applyBorder="1">
      <alignment vertical="center"/>
    </xf>
    <xf numFmtId="0" fontId="10" fillId="2" borderId="7" xfId="49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0" fontId="11" fillId="2" borderId="7" xfId="49" applyFont="1" applyFill="1" applyBorder="1" applyAlignment="1">
      <alignment horizontal="left" vertical="center"/>
    </xf>
    <xf numFmtId="0" fontId="12" fillId="2" borderId="10" xfId="49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77" fontId="9" fillId="2" borderId="13" xfId="49" applyNumberFormat="1" applyFont="1" applyFill="1" applyBorder="1">
      <alignment vertical="center"/>
    </xf>
    <xf numFmtId="177" fontId="9" fillId="0" borderId="10" xfId="49" applyNumberFormat="1" applyFont="1" applyBorder="1">
      <alignment vertical="center"/>
    </xf>
    <xf numFmtId="177" fontId="9" fillId="0" borderId="11" xfId="49" applyNumberFormat="1" applyFont="1" applyBorder="1">
      <alignment vertical="center"/>
    </xf>
    <xf numFmtId="0" fontId="13" fillId="0" borderId="0" xfId="0" applyFont="1">
      <alignment vertical="center"/>
    </xf>
    <xf numFmtId="0" fontId="8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9" fillId="0" borderId="8" xfId="49" applyNumberFormat="1" applyFont="1" applyBorder="1">
      <alignment vertical="center"/>
    </xf>
    <xf numFmtId="10" fontId="14" fillId="0" borderId="16" xfId="49" applyNumberFormat="1" applyFont="1" applyBorder="1">
      <alignment vertical="center"/>
    </xf>
    <xf numFmtId="177" fontId="9" fillId="0" borderId="17" xfId="49" applyNumberFormat="1" applyFont="1" applyBorder="1">
      <alignment vertical="center"/>
    </xf>
    <xf numFmtId="10" fontId="9" fillId="0" borderId="11" xfId="49" applyNumberFormat="1" applyFont="1" applyBorder="1">
      <alignment vertical="center"/>
    </xf>
    <xf numFmtId="10" fontId="14" fillId="0" borderId="18" xfId="49" applyNumberFormat="1" applyFont="1" applyBorder="1">
      <alignment vertical="center"/>
    </xf>
    <xf numFmtId="177" fontId="15" fillId="3" borderId="17" xfId="49" applyNumberFormat="1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7" fillId="2" borderId="8" xfId="0" applyNumberFormat="1" applyFont="1" applyFill="1" applyBorder="1">
      <alignment vertical="center"/>
    </xf>
    <xf numFmtId="178" fontId="7" fillId="4" borderId="8" xfId="0" applyNumberFormat="1" applyFont="1" applyFill="1" applyBorder="1" applyAlignment="1">
      <alignment horizontal="center" vertical="center"/>
    </xf>
    <xf numFmtId="10" fontId="7" fillId="4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9" xfId="49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10" fontId="9" fillId="0" borderId="16" xfId="49" applyNumberFormat="1" applyFont="1" applyBorder="1">
      <alignment vertical="center"/>
    </xf>
    <xf numFmtId="0" fontId="18" fillId="2" borderId="11" xfId="0" applyFont="1" applyFill="1" applyBorder="1" applyAlignment="1">
      <alignment horizontal="center" vertical="center"/>
    </xf>
    <xf numFmtId="177" fontId="15" fillId="2" borderId="13" xfId="49" applyNumberFormat="1" applyFont="1" applyFill="1" applyBorder="1">
      <alignment vertical="center"/>
    </xf>
    <xf numFmtId="177" fontId="15" fillId="0" borderId="11" xfId="49" applyNumberFormat="1" applyFont="1" applyBorder="1">
      <alignment vertical="center"/>
    </xf>
    <xf numFmtId="10" fontId="15" fillId="0" borderId="18" xfId="49" applyNumberFormat="1" applyFont="1" applyBorder="1">
      <alignment vertical="center"/>
    </xf>
    <xf numFmtId="176" fontId="7" fillId="2" borderId="8" xfId="0" applyNumberFormat="1" applyFont="1" applyFill="1" applyBorder="1">
      <alignment vertical="center"/>
    </xf>
    <xf numFmtId="176" fontId="7" fillId="2" borderId="8" xfId="0" applyNumberFormat="1" applyFont="1" applyFill="1" applyBorder="1" applyAlignment="1">
      <alignment horizontal="center" vertical="center"/>
    </xf>
    <xf numFmtId="0" fontId="11" fillId="2" borderId="7" xfId="49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177" fontId="15" fillId="0" borderId="10" xfId="49" applyNumberFormat="1" applyFont="1" applyBorder="1">
      <alignment vertical="center"/>
    </xf>
    <xf numFmtId="0" fontId="19" fillId="4" borderId="1" xfId="0" applyFont="1" applyFill="1" applyBorder="1" applyAlignment="1">
      <alignment horizontal="centerContinuous" vertical="center"/>
    </xf>
    <xf numFmtId="0" fontId="19" fillId="4" borderId="2" xfId="0" applyFont="1" applyFill="1" applyBorder="1" applyAlignment="1">
      <alignment horizontal="centerContinuous" vertical="center"/>
    </xf>
    <xf numFmtId="0" fontId="19" fillId="0" borderId="1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Continuous" vertical="center"/>
    </xf>
    <xf numFmtId="0" fontId="19" fillId="0" borderId="14" xfId="0" applyFont="1" applyBorder="1" applyAlignment="1">
      <alignment horizontal="centerContinuous" vertical="center"/>
    </xf>
    <xf numFmtId="0" fontId="6" fillId="4" borderId="3" xfId="49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4" borderId="19" xfId="49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vertical="center" wrapText="1"/>
    </xf>
    <xf numFmtId="179" fontId="9" fillId="4" borderId="8" xfId="49" applyNumberFormat="1" applyFont="1" applyFill="1" applyBorder="1">
      <alignment vertical="center"/>
    </xf>
    <xf numFmtId="10" fontId="20" fillId="0" borderId="22" xfId="49" applyNumberFormat="1" applyFont="1" applyBorder="1" applyAlignment="1">
      <alignment horizontal="center" vertical="center"/>
    </xf>
    <xf numFmtId="177" fontId="9" fillId="0" borderId="9" xfId="49" applyNumberFormat="1" applyFont="1" applyBorder="1">
      <alignment vertical="center"/>
    </xf>
    <xf numFmtId="0" fontId="7" fillId="4" borderId="8" xfId="0" applyFont="1" applyFill="1" applyBorder="1" applyAlignment="1">
      <alignment horizontal="center" vertical="center"/>
    </xf>
    <xf numFmtId="10" fontId="20" fillId="0" borderId="16" xfId="49" applyNumberFormat="1" applyFont="1" applyBorder="1">
      <alignment vertical="center"/>
    </xf>
    <xf numFmtId="0" fontId="21" fillId="4" borderId="8" xfId="0" applyFont="1" applyFill="1" applyBorder="1" applyAlignment="1">
      <alignment horizontal="center" vertical="center"/>
    </xf>
    <xf numFmtId="0" fontId="12" fillId="4" borderId="10" xfId="49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77" fontId="9" fillId="4" borderId="13" xfId="49" applyNumberFormat="1" applyFont="1" applyFill="1" applyBorder="1">
      <alignment vertical="center"/>
    </xf>
    <xf numFmtId="10" fontId="9" fillId="0" borderId="13" xfId="49" applyNumberFormat="1" applyFont="1" applyBorder="1">
      <alignment vertical="center"/>
    </xf>
    <xf numFmtId="10" fontId="9" fillId="0" borderId="18" xfId="49" applyNumberFormat="1" applyFont="1" applyBorder="1">
      <alignment vertical="center"/>
    </xf>
    <xf numFmtId="0" fontId="13" fillId="4" borderId="0" xfId="0" applyFont="1" applyFill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177" fontId="9" fillId="0" borderId="27" xfId="49" applyNumberFormat="1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0" borderId="17" xfId="0" applyBorder="1">
      <alignment vertical="center"/>
    </xf>
    <xf numFmtId="177" fontId="15" fillId="3" borderId="28" xfId="49" applyNumberFormat="1" applyFont="1" applyFill="1" applyBorder="1">
      <alignment vertical="center"/>
    </xf>
    <xf numFmtId="0" fontId="16" fillId="0" borderId="28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center" vertical="center"/>
    </xf>
    <xf numFmtId="180" fontId="7" fillId="4" borderId="8" xfId="0" applyNumberFormat="1" applyFont="1" applyFill="1" applyBorder="1" applyAlignment="1">
      <alignment vertical="center" wrapText="1"/>
    </xf>
    <xf numFmtId="180" fontId="7" fillId="4" borderId="8" xfId="0" applyNumberFormat="1" applyFont="1" applyFill="1" applyBorder="1" applyAlignment="1">
      <alignment horizontal="center" vertical="center"/>
    </xf>
    <xf numFmtId="0" fontId="9" fillId="4" borderId="8" xfId="49" applyFont="1" applyFill="1" applyBorder="1">
      <alignment vertical="center"/>
    </xf>
    <xf numFmtId="0" fontId="10" fillId="4" borderId="7" xfId="49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177" fontId="9" fillId="4" borderId="9" xfId="49" applyNumberFormat="1" applyFont="1" applyFill="1" applyBorder="1">
      <alignment vertical="center"/>
    </xf>
    <xf numFmtId="0" fontId="11" fillId="4" borderId="7" xfId="49" applyFont="1" applyFill="1" applyBorder="1" applyAlignment="1">
      <alignment horizontal="left" vertical="center"/>
    </xf>
    <xf numFmtId="10" fontId="9" fillId="0" borderId="9" xfId="49" applyNumberFormat="1" applyFont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179" fontId="9" fillId="4" borderId="25" xfId="49" applyNumberFormat="1" applyFont="1" applyFill="1" applyBorder="1">
      <alignment vertical="center"/>
    </xf>
    <xf numFmtId="0" fontId="0" fillId="0" borderId="25" xfId="0" applyBorder="1">
      <alignment vertical="center"/>
    </xf>
    <xf numFmtId="0" fontId="22" fillId="4" borderId="25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4" fillId="0" borderId="31" xfId="0" applyFont="1" applyBorder="1" applyAlignment="1">
      <alignment horizontal="center" vertical="center"/>
    </xf>
    <xf numFmtId="179" fontId="7" fillId="2" borderId="8" xfId="0" applyNumberFormat="1" applyFont="1" applyFill="1" applyBorder="1" applyAlignment="1">
      <alignment horizontal="center" vertical="center"/>
    </xf>
    <xf numFmtId="179" fontId="7" fillId="2" borderId="9" xfId="0" applyNumberFormat="1" applyFont="1" applyFill="1" applyBorder="1" applyAlignment="1">
      <alignment horizontal="center" vertical="center"/>
    </xf>
    <xf numFmtId="177" fontId="9" fillId="0" borderId="32" xfId="49" applyNumberFormat="1" applyFont="1" applyBorder="1">
      <alignment vertical="center"/>
    </xf>
    <xf numFmtId="176" fontId="7" fillId="2" borderId="30" xfId="0" applyNumberFormat="1" applyFont="1" applyFill="1" applyBorder="1">
      <alignment vertical="center"/>
    </xf>
    <xf numFmtId="49" fontId="8" fillId="2" borderId="30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76" fontId="7" fillId="2" borderId="30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177" fontId="9" fillId="0" borderId="33" xfId="49" applyNumberFormat="1" applyFont="1" applyBorder="1">
      <alignment vertical="center"/>
    </xf>
    <xf numFmtId="10" fontId="11" fillId="0" borderId="16" xfId="49" applyNumberFormat="1" applyFont="1" applyBorder="1">
      <alignment vertical="center"/>
    </xf>
    <xf numFmtId="0" fontId="4" fillId="4" borderId="23" xfId="0" applyFont="1" applyFill="1" applyBorder="1" applyAlignment="1">
      <alignment horizontal="centerContinuous" vertical="center" wrapText="1"/>
    </xf>
    <xf numFmtId="0" fontId="4" fillId="4" borderId="29" xfId="0" applyFont="1" applyFill="1" applyBorder="1" applyAlignment="1">
      <alignment horizontal="centerContinuous" vertical="center" wrapText="1"/>
    </xf>
    <xf numFmtId="179" fontId="24" fillId="4" borderId="8" xfId="49" applyNumberFormat="1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9" fontId="9" fillId="4" borderId="8" xfId="49" applyNumberFormat="1" applyFont="1" applyFill="1" applyBorder="1">
      <alignment vertical="center"/>
    </xf>
    <xf numFmtId="0" fontId="3" fillId="4" borderId="1" xfId="0" applyFont="1" applyFill="1" applyBorder="1" applyAlignment="1">
      <alignment horizontal="centerContinuous" vertical="center"/>
    </xf>
    <xf numFmtId="0" fontId="3" fillId="4" borderId="2" xfId="0" applyFont="1" applyFill="1" applyBorder="1" applyAlignment="1">
      <alignment horizontal="centerContinuous" vertical="center"/>
    </xf>
    <xf numFmtId="49" fontId="8" fillId="4" borderId="8" xfId="0" applyNumberFormat="1" applyFont="1" applyFill="1" applyBorder="1">
      <alignment vertical="center"/>
    </xf>
    <xf numFmtId="49" fontId="8" fillId="4" borderId="8" xfId="0" applyNumberFormat="1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4" fillId="4" borderId="4" xfId="0" applyFont="1" applyFill="1" applyBorder="1" applyAlignment="1">
      <alignment horizontal="centerContinuous" vertical="center"/>
    </xf>
    <xf numFmtId="0" fontId="4" fillId="4" borderId="5" xfId="0" applyFont="1" applyFill="1" applyBorder="1" applyAlignment="1">
      <alignment horizontal="centerContinuous" vertical="center"/>
    </xf>
    <xf numFmtId="0" fontId="4" fillId="0" borderId="23" xfId="0" applyFont="1" applyBorder="1" applyAlignment="1">
      <alignment horizontal="center" vertical="center" wrapText="1"/>
    </xf>
    <xf numFmtId="177" fontId="9" fillId="4" borderId="8" xfId="49" applyNumberFormat="1" applyFont="1" applyFill="1" applyBorder="1">
      <alignment vertical="center"/>
    </xf>
    <xf numFmtId="177" fontId="9" fillId="4" borderId="11" xfId="49" applyNumberFormat="1" applyFont="1" applyFill="1" applyBorder="1">
      <alignment vertical="center"/>
    </xf>
    <xf numFmtId="0" fontId="3" fillId="0" borderId="14" xfId="0" applyFont="1" applyBorder="1" applyAlignment="1">
      <alignment horizontal="centerContinuous" vertical="center"/>
    </xf>
    <xf numFmtId="10" fontId="20" fillId="0" borderId="22" xfId="49" applyNumberFormat="1" applyFont="1" applyBorder="1">
      <alignment vertical="center"/>
    </xf>
    <xf numFmtId="179" fontId="9" fillId="0" borderId="27" xfId="49" applyNumberFormat="1" applyFont="1" applyBorder="1">
      <alignment vertical="center"/>
    </xf>
    <xf numFmtId="179" fontId="9" fillId="0" borderId="17" xfId="49" applyNumberFormat="1" applyFont="1" applyBorder="1">
      <alignment vertical="center"/>
    </xf>
    <xf numFmtId="179" fontId="15" fillId="3" borderId="28" xfId="49" applyNumberFormat="1" applyFont="1" applyFill="1" applyBorder="1">
      <alignment vertical="center"/>
    </xf>
    <xf numFmtId="181" fontId="9" fillId="0" borderId="8" xfId="49" applyNumberFormat="1" applyFont="1" applyBorder="1">
      <alignment vertical="center"/>
    </xf>
    <xf numFmtId="181" fontId="9" fillId="0" borderId="11" xfId="49" applyNumberFormat="1" applyFont="1" applyBorder="1">
      <alignment vertical="center"/>
    </xf>
    <xf numFmtId="178" fontId="7" fillId="2" borderId="8" xfId="0" applyNumberFormat="1" applyFont="1" applyFill="1" applyBorder="1">
      <alignment vertical="center"/>
    </xf>
    <xf numFmtId="178" fontId="8" fillId="2" borderId="8" xfId="0" applyNumberFormat="1" applyFont="1" applyFill="1" applyBorder="1">
      <alignment vertical="center"/>
    </xf>
    <xf numFmtId="179" fontId="7" fillId="2" borderId="8" xfId="0" applyNumberFormat="1" applyFont="1" applyFill="1" applyBorder="1">
      <alignment vertical="center"/>
    </xf>
    <xf numFmtId="178" fontId="8" fillId="2" borderId="8" xfId="0" applyNumberFormat="1" applyFont="1" applyFill="1" applyBorder="1" applyAlignment="1">
      <alignment horizontal="center" vertical="center"/>
    </xf>
    <xf numFmtId="178" fontId="7" fillId="2" borderId="8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81" fontId="9" fillId="0" borderId="20" xfId="49" applyNumberFormat="1" applyFont="1" applyBorder="1">
      <alignment vertical="center"/>
    </xf>
    <xf numFmtId="49" fontId="8" fillId="5" borderId="8" xfId="0" applyNumberFormat="1" applyFont="1" applyFill="1" applyBorder="1" applyAlignment="1">
      <alignment horizontal="center" vertical="center"/>
    </xf>
    <xf numFmtId="182" fontId="7" fillId="5" borderId="8" xfId="0" applyNumberFormat="1" applyFont="1" applyFill="1" applyBorder="1">
      <alignment vertical="center"/>
    </xf>
    <xf numFmtId="182" fontId="7" fillId="5" borderId="8" xfId="0" applyNumberFormat="1" applyFont="1" applyFill="1" applyBorder="1" applyAlignment="1">
      <alignment horizontal="center" vertical="center"/>
    </xf>
    <xf numFmtId="182" fontId="7" fillId="2" borderId="8" xfId="0" applyNumberFormat="1" applyFont="1" applyFill="1" applyBorder="1">
      <alignment vertical="center"/>
    </xf>
    <xf numFmtId="183" fontId="7" fillId="2" borderId="8" xfId="0" applyNumberFormat="1" applyFont="1" applyFill="1" applyBorder="1" applyAlignment="1">
      <alignment horizontal="center" vertical="center"/>
    </xf>
    <xf numFmtId="184" fontId="7" fillId="2" borderId="8" xfId="0" applyNumberFormat="1" applyFont="1" applyFill="1" applyBorder="1">
      <alignment vertical="center"/>
    </xf>
    <xf numFmtId="177" fontId="26" fillId="0" borderId="25" xfId="0" applyNumberFormat="1" applyFont="1" applyBorder="1" applyAlignment="1">
      <alignment horizontal="center" vertical="center" wrapText="1"/>
    </xf>
    <xf numFmtId="0" fontId="26" fillId="5" borderId="25" xfId="0" applyFont="1" applyFill="1" applyBorder="1">
      <alignment vertical="center"/>
    </xf>
    <xf numFmtId="0" fontId="26" fillId="0" borderId="25" xfId="0" applyFont="1" applyBorder="1">
      <alignment vertical="center"/>
    </xf>
    <xf numFmtId="0" fontId="26" fillId="5" borderId="25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83" fontId="28" fillId="0" borderId="0" xfId="0" applyNumberFormat="1" applyFont="1">
      <alignment vertical="center"/>
    </xf>
    <xf numFmtId="184" fontId="28" fillId="0" borderId="0" xfId="0" applyNumberFormat="1" applyFont="1">
      <alignment vertical="center"/>
    </xf>
    <xf numFmtId="0" fontId="29" fillId="0" borderId="0" xfId="0" applyFont="1" applyAlignment="1">
      <alignment horizontal="center" vertical="center"/>
    </xf>
    <xf numFmtId="183" fontId="27" fillId="0" borderId="0" xfId="0" applyNumberFormat="1" applyFont="1">
      <alignment vertical="center"/>
    </xf>
    <xf numFmtId="184" fontId="27" fillId="0" borderId="0" xfId="0" applyNumberFormat="1" applyFont="1">
      <alignment vertical="center"/>
    </xf>
    <xf numFmtId="0" fontId="6" fillId="2" borderId="25" xfId="49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wrapText="1"/>
    </xf>
    <xf numFmtId="183" fontId="27" fillId="2" borderId="25" xfId="0" applyNumberFormat="1" applyFont="1" applyFill="1" applyBorder="1" applyAlignment="1">
      <alignment horizontal="center" vertical="center" wrapText="1"/>
    </xf>
    <xf numFmtId="184" fontId="27" fillId="2" borderId="25" xfId="0" applyNumberFormat="1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/>
    </xf>
    <xf numFmtId="0" fontId="6" fillId="2" borderId="25" xfId="49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184" fontId="27" fillId="2" borderId="25" xfId="0" applyNumberFormat="1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49" fontId="10" fillId="2" borderId="25" xfId="0" applyNumberFormat="1" applyFont="1" applyFill="1" applyBorder="1" applyAlignment="1">
      <alignment horizontal="center" vertical="center"/>
    </xf>
    <xf numFmtId="183" fontId="10" fillId="2" borderId="25" xfId="0" applyNumberFormat="1" applyFont="1" applyFill="1" applyBorder="1" applyAlignment="1">
      <alignment horizontal="center" vertical="center"/>
    </xf>
    <xf numFmtId="43" fontId="10" fillId="2" borderId="25" xfId="1" applyFont="1" applyFill="1" applyBorder="1" applyAlignment="1">
      <alignment vertical="center"/>
    </xf>
    <xf numFmtId="43" fontId="11" fillId="0" borderId="25" xfId="1" applyFont="1" applyBorder="1" applyAlignment="1">
      <alignment horizontal="center" vertical="center" wrapText="1"/>
    </xf>
    <xf numFmtId="177" fontId="10" fillId="2" borderId="25" xfId="0" applyNumberFormat="1" applyFont="1" applyFill="1" applyBorder="1" applyAlignment="1">
      <alignment horizontal="right" vertical="center"/>
    </xf>
    <xf numFmtId="43" fontId="11" fillId="0" borderId="25" xfId="1" applyFont="1" applyFill="1" applyBorder="1" applyAlignment="1" applyProtection="1">
      <alignment horizontal="center" vertical="center" wrapText="1"/>
    </xf>
    <xf numFmtId="10" fontId="11" fillId="0" borderId="25" xfId="49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9" fillId="4" borderId="14" xfId="0" applyFont="1" applyFill="1" applyBorder="1" applyAlignment="1">
      <alignment horizontal="centerContinuous" vertical="center"/>
    </xf>
    <xf numFmtId="0" fontId="6" fillId="4" borderId="3" xfId="49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6" fillId="4" borderId="7" xfId="49" applyFont="1" applyFill="1" applyBorder="1" applyAlignment="1">
      <alignment horizontal="left" vertical="center"/>
    </xf>
    <xf numFmtId="0" fontId="11" fillId="4" borderId="7" xfId="49" applyFont="1" applyFill="1" applyBorder="1" applyAlignment="1">
      <alignment horizontal="left" vertical="center" wrapText="1"/>
    </xf>
    <xf numFmtId="49" fontId="7" fillId="4" borderId="8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77" fontId="15" fillId="4" borderId="11" xfId="49" applyNumberFormat="1" applyFont="1" applyFill="1" applyBorder="1">
      <alignment vertical="center"/>
    </xf>
    <xf numFmtId="177" fontId="15" fillId="4" borderId="13" xfId="49" applyNumberFormat="1" applyFont="1" applyFill="1" applyBorder="1">
      <alignment vertical="center"/>
    </xf>
    <xf numFmtId="0" fontId="8" fillId="4" borderId="0" xfId="0" applyFont="1" applyFill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/>
    </xf>
    <xf numFmtId="179" fontId="16" fillId="0" borderId="17" xfId="0" applyNumberFormat="1" applyFont="1" applyBorder="1" applyAlignment="1">
      <alignment horizontal="center" vertical="center"/>
    </xf>
    <xf numFmtId="179" fontId="22" fillId="0" borderId="17" xfId="0" applyNumberFormat="1" applyFont="1" applyBorder="1">
      <alignment vertical="center"/>
    </xf>
    <xf numFmtId="10" fontId="15" fillId="0" borderId="13" xfId="49" applyNumberFormat="1" applyFont="1" applyBorder="1">
      <alignment vertical="center"/>
    </xf>
    <xf numFmtId="179" fontId="8" fillId="2" borderId="8" xfId="0" applyNumberFormat="1" applyFont="1" applyFill="1" applyBorder="1">
      <alignment vertical="center"/>
    </xf>
    <xf numFmtId="49" fontId="25" fillId="2" borderId="8" xfId="0" applyNumberFormat="1" applyFont="1" applyFill="1" applyBorder="1" applyAlignment="1">
      <alignment horizontal="center" vertical="center"/>
    </xf>
    <xf numFmtId="177" fontId="15" fillId="0" borderId="7" xfId="49" applyNumberFormat="1" applyFont="1" applyBorder="1">
      <alignment vertical="center"/>
    </xf>
    <xf numFmtId="177" fontId="15" fillId="0" borderId="8" xfId="49" applyNumberFormat="1" applyFont="1" applyBorder="1">
      <alignment vertical="center"/>
    </xf>
    <xf numFmtId="0" fontId="30" fillId="2" borderId="8" xfId="0" applyFont="1" applyFill="1" applyBorder="1" applyAlignment="1">
      <alignment horizontal="center" vertical="center"/>
    </xf>
    <xf numFmtId="10" fontId="15" fillId="0" borderId="8" xfId="49" applyNumberFormat="1" applyFont="1" applyBorder="1">
      <alignment vertical="center"/>
    </xf>
    <xf numFmtId="10" fontId="7" fillId="2" borderId="8" xfId="0" applyNumberFormat="1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7" fontId="15" fillId="2" borderId="9" xfId="49" applyNumberFormat="1" applyFont="1" applyFill="1" applyBorder="1">
      <alignment vertical="center"/>
    </xf>
    <xf numFmtId="49" fontId="8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>
      <alignment vertical="center"/>
    </xf>
    <xf numFmtId="176" fontId="25" fillId="2" borderId="11" xfId="0" applyNumberFormat="1" applyFont="1" applyFill="1" applyBorder="1" applyAlignment="1">
      <alignment horizontal="center" vertical="center"/>
    </xf>
    <xf numFmtId="10" fontId="15" fillId="0" borderId="11" xfId="49" applyNumberFormat="1" applyFont="1" applyBorder="1">
      <alignment vertical="center"/>
    </xf>
    <xf numFmtId="0" fontId="31" fillId="2" borderId="1" xfId="49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6" fillId="2" borderId="40" xfId="49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0" fontId="11" fillId="0" borderId="18" xfId="49" applyNumberFormat="1" applyFont="1" applyBorder="1">
      <alignment vertical="center"/>
    </xf>
    <xf numFmtId="0" fontId="5" fillId="2" borderId="14" xfId="0" applyFont="1" applyFill="1" applyBorder="1" applyAlignment="1">
      <alignment horizontal="centerContinuous" vertical="center"/>
    </xf>
    <xf numFmtId="0" fontId="32" fillId="2" borderId="7" xfId="49" applyFont="1" applyFill="1" applyBorder="1" applyAlignment="1">
      <alignment horizontal="left" vertical="center"/>
    </xf>
    <xf numFmtId="177" fontId="33" fillId="2" borderId="9" xfId="49" applyNumberFormat="1" applyFont="1" applyFill="1" applyBorder="1">
      <alignment vertical="center"/>
    </xf>
    <xf numFmtId="177" fontId="33" fillId="0" borderId="7" xfId="49" applyNumberFormat="1" applyFont="1" applyBorder="1">
      <alignment vertical="center"/>
    </xf>
    <xf numFmtId="177" fontId="33" fillId="0" borderId="8" xfId="49" applyNumberFormat="1" applyFont="1" applyBorder="1">
      <alignment vertical="center"/>
    </xf>
    <xf numFmtId="10" fontId="33" fillId="0" borderId="16" xfId="49" applyNumberFormat="1" applyFont="1" applyBorder="1">
      <alignment vertical="center"/>
    </xf>
    <xf numFmtId="0" fontId="6" fillId="2" borderId="7" xfId="49" applyFont="1" applyFill="1" applyBorder="1" applyAlignment="1">
      <alignment horizontal="left" vertical="center"/>
    </xf>
    <xf numFmtId="0" fontId="27" fillId="2" borderId="7" xfId="49" applyFont="1" applyFill="1" applyBorder="1" applyAlignment="1">
      <alignment horizontal="left" vertical="center"/>
    </xf>
    <xf numFmtId="0" fontId="6" fillId="2" borderId="7" xfId="49" applyFont="1" applyFill="1" applyBorder="1" applyAlignment="1">
      <alignment horizontal="left" vertical="center" wrapText="1"/>
    </xf>
    <xf numFmtId="177" fontId="9" fillId="0" borderId="28" xfId="49" applyNumberFormat="1" applyFont="1" applyBorder="1">
      <alignment vertical="center"/>
    </xf>
    <xf numFmtId="0" fontId="32" fillId="2" borderId="7" xfId="49" applyFont="1" applyFill="1" applyBorder="1">
      <alignment vertical="center"/>
    </xf>
    <xf numFmtId="0" fontId="6" fillId="2" borderId="7" xfId="49" applyFont="1" applyFill="1" applyBorder="1">
      <alignment vertical="center"/>
    </xf>
    <xf numFmtId="0" fontId="27" fillId="2" borderId="7" xfId="49" applyFont="1" applyFill="1" applyBorder="1">
      <alignment vertical="center"/>
    </xf>
    <xf numFmtId="0" fontId="32" fillId="2" borderId="10" xfId="49" applyFont="1" applyFill="1" applyBorder="1" applyAlignment="1">
      <alignment vertical="center" wrapText="1"/>
    </xf>
    <xf numFmtId="177" fontId="33" fillId="2" borderId="13" xfId="49" applyNumberFormat="1" applyFont="1" applyFill="1" applyBorder="1">
      <alignment vertical="center"/>
    </xf>
    <xf numFmtId="177" fontId="33" fillId="0" borderId="10" xfId="49" applyNumberFormat="1" applyFont="1" applyBorder="1">
      <alignment vertical="center"/>
    </xf>
    <xf numFmtId="177" fontId="33" fillId="0" borderId="11" xfId="49" applyNumberFormat="1" applyFont="1" applyBorder="1">
      <alignment vertical="center"/>
    </xf>
    <xf numFmtId="10" fontId="33" fillId="0" borderId="18" xfId="49" applyNumberFormat="1" applyFont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7" fontId="9" fillId="0" borderId="33" xfId="49" applyNumberFormat="1" applyFont="1" applyBorder="1" applyAlignment="1">
      <alignment horizontal="center" vertical="center"/>
    </xf>
    <xf numFmtId="177" fontId="9" fillId="0" borderId="11" xfId="49" applyNumberFormat="1" applyFont="1" applyBorder="1" applyAlignment="1">
      <alignment horizontal="center" vertical="center"/>
    </xf>
    <xf numFmtId="10" fontId="9" fillId="0" borderId="18" xfId="49" applyNumberFormat="1" applyFont="1" applyBorder="1" applyAlignment="1">
      <alignment horizontal="center" vertical="center"/>
    </xf>
    <xf numFmtId="0" fontId="34" fillId="0" borderId="6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177" fontId="9" fillId="0" borderId="4" xfId="49" applyNumberFormat="1" applyFont="1" applyBorder="1">
      <alignment vertical="center"/>
    </xf>
    <xf numFmtId="10" fontId="9" fillId="0" borderId="15" xfId="49" applyNumberFormat="1" applyFont="1" applyBorder="1">
      <alignment vertical="center"/>
    </xf>
    <xf numFmtId="0" fontId="34" fillId="0" borderId="7" xfId="0" applyFont="1" applyBorder="1">
      <alignment vertical="center"/>
    </xf>
    <xf numFmtId="0" fontId="22" fillId="0" borderId="8" xfId="0" applyFont="1" applyBorder="1" applyAlignment="1">
      <alignment horizontal="center" vertical="center"/>
    </xf>
    <xf numFmtId="0" fontId="35" fillId="0" borderId="7" xfId="0" applyFont="1" applyBorder="1">
      <alignment vertical="center"/>
    </xf>
    <xf numFmtId="10" fontId="15" fillId="0" borderId="16" xfId="49" applyNumberFormat="1" applyFont="1" applyBorder="1">
      <alignment vertical="center"/>
    </xf>
    <xf numFmtId="0" fontId="35" fillId="0" borderId="10" xfId="0" applyFont="1" applyBorder="1">
      <alignment vertical="center"/>
    </xf>
    <xf numFmtId="0" fontId="22" fillId="0" borderId="1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6" fillId="3" borderId="25" xfId="0" applyFont="1" applyFill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49" fontId="22" fillId="2" borderId="0" xfId="0" applyNumberFormat="1" applyFont="1" applyFill="1" applyAlignment="1">
      <alignment horizontal="left" vertical="center"/>
    </xf>
    <xf numFmtId="0" fontId="3" fillId="2" borderId="0" xfId="0" applyFont="1" applyFill="1">
      <alignment vertical="center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>
      <alignment vertical="center"/>
    </xf>
    <xf numFmtId="0" fontId="3" fillId="7" borderId="0" xfId="0" applyFont="1" applyFill="1">
      <alignment vertical="center"/>
    </xf>
    <xf numFmtId="0" fontId="0" fillId="7" borderId="0" xfId="0" applyFill="1">
      <alignment vertical="center"/>
    </xf>
    <xf numFmtId="0" fontId="3" fillId="7" borderId="0" xfId="0" applyFont="1" applyFill="1" applyAlignment="1">
      <alignment horizontal="right" vertical="center"/>
    </xf>
    <xf numFmtId="49" fontId="22" fillId="7" borderId="0" xfId="0" applyNumberFormat="1" applyFont="1" applyFill="1" applyAlignment="1">
      <alignment horizontal="left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37" fillId="0" borderId="0" xfId="0" applyFont="1">
      <alignment vertical="center"/>
    </xf>
    <xf numFmtId="0" fontId="0" fillId="0" borderId="41" xfId="0" applyBorder="1">
      <alignment vertical="center"/>
    </xf>
    <xf numFmtId="0" fontId="0" fillId="0" borderId="47" xfId="0" applyBorder="1">
      <alignment vertical="center"/>
    </xf>
    <xf numFmtId="0" fontId="0" fillId="0" borderId="34" xfId="0" applyBorder="1">
      <alignment vertical="center"/>
    </xf>
    <xf numFmtId="0" fontId="38" fillId="0" borderId="0" xfId="0" applyFont="1" applyAlignment="1">
      <alignment horizontal="centerContinuous" vertical="center"/>
    </xf>
    <xf numFmtId="0" fontId="39" fillId="0" borderId="0" xfId="0" applyFont="1" applyAlignment="1">
      <alignment horizontal="centerContinuous" vertical="center"/>
    </xf>
    <xf numFmtId="0" fontId="40" fillId="0" borderId="0" xfId="0" applyFont="1" applyAlignment="1">
      <alignment horizontal="centerContinuous" vertical="center"/>
    </xf>
    <xf numFmtId="31" fontId="41" fillId="0" borderId="0" xfId="0" applyNumberFormat="1" applyFont="1" applyAlignment="1">
      <alignment horizontal="centerContinuous" vertical="center"/>
    </xf>
    <xf numFmtId="0" fontId="37" fillId="0" borderId="0" xfId="0" applyFont="1" applyAlignment="1">
      <alignment horizontal="distributed" vertical="center"/>
    </xf>
    <xf numFmtId="0" fontId="37" fillId="0" borderId="0" xfId="0" applyFont="1" applyAlignment="1">
      <alignment horizontal="right" vertical="center"/>
    </xf>
    <xf numFmtId="31" fontId="41" fillId="0" borderId="0" xfId="0" applyNumberFormat="1" applyFont="1" applyAlignment="1">
      <alignment horizontal="left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42" fillId="0" borderId="47" xfId="0" applyFont="1" applyBorder="1" applyAlignment="1">
      <alignment horizontal="centerContinuous" vertical="center"/>
    </xf>
    <xf numFmtId="0" fontId="0" fillId="0" borderId="47" xfId="0" applyBorder="1" applyAlignment="1">
      <alignment horizontal="centerContinuous" vertical="center"/>
    </xf>
    <xf numFmtId="0" fontId="37" fillId="0" borderId="0" xfId="0" applyFont="1" applyAlignment="1">
      <alignment horizontal="center" vertical="center"/>
    </xf>
    <xf numFmtId="31" fontId="43" fillId="0" borderId="0" xfId="0" applyNumberFormat="1" applyFont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37" fillId="0" borderId="53" xfId="0" applyFont="1" applyBorder="1">
      <alignment vertical="center"/>
    </xf>
    <xf numFmtId="0" fontId="0" fillId="0" borderId="54" xfId="0" applyBorder="1">
      <alignment vertical="center"/>
    </xf>
    <xf numFmtId="31" fontId="43" fillId="0" borderId="0" xfId="0" applyNumberFormat="1" applyFont="1" applyAlignment="1">
      <alignment horizontal="center" vertical="center"/>
    </xf>
    <xf numFmtId="0" fontId="0" fillId="0" borderId="55" xfId="0" applyBorder="1">
      <alignment vertical="center"/>
    </xf>
    <xf numFmtId="0" fontId="44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45" fillId="0" borderId="56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7" fillId="0" borderId="61" xfId="0" applyFont="1" applyBorder="1">
      <alignment vertical="center"/>
    </xf>
    <xf numFmtId="0" fontId="4" fillId="8" borderId="19" xfId="0" applyFont="1" applyFill="1" applyBorder="1">
      <alignment vertical="center"/>
    </xf>
    <xf numFmtId="0" fontId="48" fillId="0" borderId="20" xfId="0" applyFont="1" applyBorder="1">
      <alignment vertical="center"/>
    </xf>
    <xf numFmtId="0" fontId="48" fillId="0" borderId="62" xfId="0" applyFont="1" applyBorder="1">
      <alignment vertical="center"/>
    </xf>
    <xf numFmtId="0" fontId="49" fillId="0" borderId="63" xfId="0" applyFont="1" applyBorder="1">
      <alignment vertical="center"/>
    </xf>
    <xf numFmtId="0" fontId="50" fillId="8" borderId="7" xfId="0" applyFont="1" applyFill="1" applyBorder="1">
      <alignment vertical="center"/>
    </xf>
    <xf numFmtId="0" fontId="50" fillId="8" borderId="8" xfId="0" applyFont="1" applyFill="1" applyBorder="1">
      <alignment vertical="center"/>
    </xf>
    <xf numFmtId="0" fontId="50" fillId="8" borderId="64" xfId="0" applyFont="1" applyFill="1" applyBorder="1">
      <alignment vertical="center"/>
    </xf>
    <xf numFmtId="49" fontId="51" fillId="8" borderId="7" xfId="0" applyNumberFormat="1" applyFont="1" applyFill="1" applyBorder="1" applyAlignment="1">
      <alignment horizontal="left" vertical="center"/>
    </xf>
    <xf numFmtId="0" fontId="0" fillId="0" borderId="8" xfId="0" applyBorder="1">
      <alignment vertical="center"/>
    </xf>
    <xf numFmtId="49" fontId="51" fillId="9" borderId="64" xfId="0" applyNumberFormat="1" applyFont="1" applyFill="1" applyBorder="1" applyAlignment="1">
      <alignment horizontal="left" vertical="center"/>
    </xf>
    <xf numFmtId="0" fontId="49" fillId="0" borderId="65" xfId="0" applyFont="1" applyBorder="1">
      <alignment vertical="center"/>
    </xf>
    <xf numFmtId="0" fontId="8" fillId="8" borderId="66" xfId="0" applyFont="1" applyFill="1" applyBorder="1">
      <alignment vertical="center"/>
    </xf>
    <xf numFmtId="0" fontId="8" fillId="8" borderId="67" xfId="0" applyFont="1" applyFill="1" applyBorder="1">
      <alignment vertical="center"/>
    </xf>
    <xf numFmtId="0" fontId="8" fillId="8" borderId="68" xfId="0" applyFont="1" applyFill="1" applyBorder="1">
      <alignment vertical="center"/>
    </xf>
    <xf numFmtId="0" fontId="52" fillId="0" borderId="44" xfId="0" applyFont="1" applyBorder="1">
      <alignment vertical="center"/>
    </xf>
    <xf numFmtId="0" fontId="8" fillId="3" borderId="69" xfId="0" applyFont="1" applyFill="1" applyBorder="1">
      <alignment vertical="center"/>
    </xf>
    <xf numFmtId="0" fontId="8" fillId="3" borderId="70" xfId="0" applyFont="1" applyFill="1" applyBorder="1">
      <alignment vertical="center"/>
    </xf>
    <xf numFmtId="0" fontId="8" fillId="3" borderId="71" xfId="0" applyFont="1" applyFill="1" applyBorder="1">
      <alignment vertical="center"/>
    </xf>
    <xf numFmtId="0" fontId="52" fillId="0" borderId="46" xfId="0" applyFont="1" applyBorder="1">
      <alignment vertical="center"/>
    </xf>
    <xf numFmtId="0" fontId="4" fillId="3" borderId="19" xfId="0" applyFont="1" applyFill="1" applyBorder="1">
      <alignment vertical="center"/>
    </xf>
    <xf numFmtId="0" fontId="4" fillId="0" borderId="20" xfId="0" applyFont="1" applyBorder="1">
      <alignment vertical="center"/>
    </xf>
    <xf numFmtId="0" fontId="1" fillId="0" borderId="62" xfId="0" applyFont="1" applyBorder="1">
      <alignment vertical="center"/>
    </xf>
    <xf numFmtId="0" fontId="4" fillId="5" borderId="7" xfId="0" applyFont="1" applyFill="1" applyBorder="1">
      <alignment vertical="center"/>
    </xf>
    <xf numFmtId="0" fontId="4" fillId="0" borderId="8" xfId="0" applyFont="1" applyBorder="1">
      <alignment vertical="center"/>
    </xf>
    <xf numFmtId="0" fontId="1" fillId="0" borderId="64" xfId="0" applyFont="1" applyBorder="1">
      <alignment vertical="center"/>
    </xf>
    <xf numFmtId="0" fontId="52" fillId="0" borderId="48" xfId="0" applyFont="1" applyBorder="1">
      <alignment vertical="center"/>
    </xf>
    <xf numFmtId="49" fontId="51" fillId="3" borderId="66" xfId="0" applyNumberFormat="1" applyFont="1" applyFill="1" applyBorder="1" applyAlignment="1">
      <alignment horizontal="left" vertical="center"/>
    </xf>
    <xf numFmtId="0" fontId="4" fillId="0" borderId="67" xfId="0" applyFont="1" applyBorder="1">
      <alignment vertical="center"/>
    </xf>
    <xf numFmtId="49" fontId="51" fillId="9" borderId="68" xfId="0" applyNumberFormat="1" applyFont="1" applyFill="1" applyBorder="1" applyAlignment="1">
      <alignment horizontal="left" vertical="center"/>
    </xf>
    <xf numFmtId="0" fontId="23" fillId="2" borderId="72" xfId="0" applyFont="1" applyFill="1" applyBorder="1">
      <alignment vertical="center"/>
    </xf>
    <xf numFmtId="49" fontId="51" fillId="8" borderId="73" xfId="0" applyNumberFormat="1" applyFont="1" applyFill="1" applyBorder="1" applyAlignment="1">
      <alignment horizontal="left" vertical="center"/>
    </xf>
    <xf numFmtId="0" fontId="4" fillId="0" borderId="45" xfId="0" applyFont="1" applyBorder="1">
      <alignment vertical="center"/>
    </xf>
    <xf numFmtId="49" fontId="51" fillId="9" borderId="74" xfId="0" applyNumberFormat="1" applyFont="1" applyFill="1" applyBorder="1" applyAlignment="1">
      <alignment horizontal="left" vertical="center"/>
    </xf>
    <xf numFmtId="0" fontId="23" fillId="2" borderId="63" xfId="0" applyFont="1" applyFill="1" applyBorder="1">
      <alignment vertical="center"/>
    </xf>
    <xf numFmtId="49" fontId="51" fillId="9" borderId="75" xfId="0" applyNumberFormat="1" applyFont="1" applyFill="1" applyBorder="1" applyAlignment="1">
      <alignment horizontal="left" vertical="center"/>
    </xf>
    <xf numFmtId="0" fontId="23" fillId="2" borderId="76" xfId="0" applyFont="1" applyFill="1" applyBorder="1">
      <alignment vertical="center"/>
    </xf>
    <xf numFmtId="0" fontId="4" fillId="8" borderId="77" xfId="0" applyFont="1" applyFill="1" applyBorder="1">
      <alignment vertical="center"/>
    </xf>
    <xf numFmtId="0" fontId="23" fillId="2" borderId="25" xfId="0" applyFont="1" applyFill="1" applyBorder="1">
      <alignment vertical="center"/>
    </xf>
    <xf numFmtId="0" fontId="4" fillId="8" borderId="25" xfId="0" applyFont="1" applyFill="1" applyBorder="1">
      <alignment vertical="center"/>
    </xf>
    <xf numFmtId="0" fontId="51" fillId="0" borderId="75" xfId="0" applyFont="1" applyBorder="1">
      <alignment vertical="center"/>
    </xf>
    <xf numFmtId="0" fontId="53" fillId="2" borderId="76" xfId="0" applyFont="1" applyFill="1" applyBorder="1" applyAlignment="1">
      <alignment horizontal="center" vertical="center"/>
    </xf>
    <xf numFmtId="0" fontId="54" fillId="8" borderId="1" xfId="0" applyFont="1" applyFill="1" applyBorder="1" applyAlignment="1">
      <alignment horizontal="center" vertical="center"/>
    </xf>
    <xf numFmtId="0" fontId="54" fillId="8" borderId="2" xfId="0" applyFont="1" applyFill="1" applyBorder="1" applyAlignment="1">
      <alignment horizontal="center" vertical="center"/>
    </xf>
    <xf numFmtId="0" fontId="54" fillId="8" borderId="78" xfId="0" applyFont="1" applyFill="1" applyBorder="1" applyAlignment="1">
      <alignment horizontal="center" vertical="center"/>
    </xf>
    <xf numFmtId="0" fontId="55" fillId="8" borderId="79" xfId="0" applyFont="1" applyFill="1" applyBorder="1" applyAlignment="1">
      <alignment horizontal="center" vertical="center"/>
    </xf>
    <xf numFmtId="0" fontId="3" fillId="7" borderId="61" xfId="0" applyFont="1" applyFill="1" applyBorder="1">
      <alignment vertical="center"/>
    </xf>
    <xf numFmtId="0" fontId="4" fillId="7" borderId="80" xfId="0" applyFont="1" applyFill="1" applyBorder="1">
      <alignment vertical="center"/>
    </xf>
    <xf numFmtId="0" fontId="4" fillId="7" borderId="81" xfId="0" applyFont="1" applyFill="1" applyBorder="1">
      <alignment vertical="center"/>
    </xf>
    <xf numFmtId="0" fontId="4" fillId="7" borderId="82" xfId="0" applyFont="1" applyFill="1" applyBorder="1">
      <alignment vertical="center"/>
    </xf>
    <xf numFmtId="49" fontId="17" fillId="7" borderId="83" xfId="0" applyNumberFormat="1" applyFont="1" applyFill="1" applyBorder="1" applyAlignment="1">
      <alignment horizontal="left" vertical="center"/>
    </xf>
    <xf numFmtId="0" fontId="3" fillId="7" borderId="84" xfId="0" applyFont="1" applyFill="1" applyBorder="1">
      <alignment vertical="center"/>
    </xf>
    <xf numFmtId="49" fontId="17" fillId="7" borderId="75" xfId="0" applyNumberFormat="1" applyFont="1" applyFill="1" applyBorder="1" applyAlignment="1">
      <alignment horizontal="left" vertical="center"/>
    </xf>
    <xf numFmtId="0" fontId="3" fillId="2" borderId="61" xfId="0" applyFont="1" applyFill="1" applyBorder="1">
      <alignment vertical="center"/>
    </xf>
    <xf numFmtId="49" fontId="17" fillId="2" borderId="75" xfId="0" applyNumberFormat="1" applyFont="1" applyFill="1" applyBorder="1" applyAlignment="1">
      <alignment horizontal="left" vertical="center"/>
    </xf>
    <xf numFmtId="0" fontId="3" fillId="2" borderId="63" xfId="0" applyFont="1" applyFill="1" applyBorder="1">
      <alignment vertical="center"/>
    </xf>
    <xf numFmtId="0" fontId="3" fillId="2" borderId="84" xfId="0" applyFont="1" applyFill="1" applyBorder="1">
      <alignment vertical="center"/>
    </xf>
    <xf numFmtId="0" fontId="3" fillId="10" borderId="63" xfId="0" applyFont="1" applyFill="1" applyBorder="1">
      <alignment vertical="center"/>
    </xf>
    <xf numFmtId="49" fontId="17" fillId="10" borderId="75" xfId="0" applyNumberFormat="1" applyFont="1" applyFill="1" applyBorder="1" applyAlignment="1">
      <alignment horizontal="left" vertical="center"/>
    </xf>
    <xf numFmtId="0" fontId="3" fillId="4" borderId="63" xfId="0" applyFont="1" applyFill="1" applyBorder="1">
      <alignment vertical="center"/>
    </xf>
    <xf numFmtId="49" fontId="17" fillId="4" borderId="75" xfId="0" applyNumberFormat="1" applyFont="1" applyFill="1" applyBorder="1" applyAlignment="1">
      <alignment horizontal="left" vertical="center"/>
    </xf>
    <xf numFmtId="0" fontId="3" fillId="10" borderId="65" xfId="0" applyFont="1" applyFill="1" applyBorder="1">
      <alignment vertical="center"/>
    </xf>
    <xf numFmtId="49" fontId="17" fillId="10" borderId="85" xfId="0" applyNumberFormat="1" applyFont="1" applyFill="1" applyBorder="1" applyAlignment="1">
      <alignment horizontal="left" vertical="center"/>
    </xf>
    <xf numFmtId="0" fontId="56" fillId="0" borderId="86" xfId="0" applyFont="1" applyBorder="1" applyAlignment="1">
      <alignment horizontal="centerContinuous" vertical="center"/>
    </xf>
    <xf numFmtId="0" fontId="57" fillId="0" borderId="86" xfId="0" applyFont="1" applyBorder="1" applyAlignment="1">
      <alignment horizontal="centerContinuous" vertical="center"/>
    </xf>
    <xf numFmtId="0" fontId="58" fillId="0" borderId="0" xfId="0" applyFont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 applyAlignment="1">
      <alignment horizontal="center" vertical="center"/>
    </xf>
    <xf numFmtId="0" fontId="61" fillId="0" borderId="0" xfId="0" applyFont="1">
      <alignment vertical="center"/>
    </xf>
    <xf numFmtId="0" fontId="57" fillId="0" borderId="0" xfId="0" applyFont="1" applyAlignment="1">
      <alignment horizontal="center" vertical="center"/>
    </xf>
    <xf numFmtId="0" fontId="62" fillId="0" borderId="0" xfId="0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合并报表" xfId="49"/>
    <cellStyle name="常规_运发汇总表" xfId="50"/>
    <cellStyle name="常规 1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6" Type="http://schemas.openxmlformats.org/officeDocument/2006/relationships/styles" Target="styles.xml"/><Relationship Id="rId85" Type="http://schemas.openxmlformats.org/officeDocument/2006/relationships/sharedStrings" Target="sharedStrings.xml"/><Relationship Id="rId84" Type="http://schemas.openxmlformats.org/officeDocument/2006/relationships/theme" Target="theme/theme1.xml"/><Relationship Id="rId83" Type="http://schemas.openxmlformats.org/officeDocument/2006/relationships/externalLink" Target="externalLinks/externalLink1.xml"/><Relationship Id="rId82" Type="http://schemas.openxmlformats.org/officeDocument/2006/relationships/customXml" Target="../customXml/item1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q138\Documents\temp\&#36164;&#20135;&#35780;&#20272;&#26126;&#32454;&#34920;&#27169;&#26495;-&#37117;&#21248;&#24066;&#26032;&#21248;&#20852;&#24314;&#35774;&#25237;&#36164;&#26377;&#38480;&#36131;&#20219;&#20844;&#21496;(1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基本信息"/>
      <sheetName val="封面"/>
      <sheetName val="目录"/>
      <sheetName val="1汇总"/>
      <sheetName val="2分类"/>
      <sheetName val="3流资总"/>
      <sheetName val="3.1货币总"/>
      <sheetName val="3.1.1现金"/>
      <sheetName val="3.1.2银行存款"/>
      <sheetName val="3.1.3其他货币"/>
      <sheetName val="3.2交易金融"/>
      <sheetName val="3.3衍生金融"/>
      <sheetName val="3.4应收票据"/>
      <sheetName val="3.5应收账款"/>
      <sheetName val="3.6应收融资"/>
      <sheetName val="3.7预付款项"/>
      <sheetName val="3.8其他应收"/>
      <sheetName val="3.9存货"/>
      <sheetName val="3.9.1材料采购"/>
      <sheetName val="3.9.2原材料"/>
      <sheetName val="3.9.3在产品"/>
      <sheetName val="3.9.4产成品"/>
      <sheetName val="3.9.5委托加工"/>
      <sheetName val="3.9.6包装低值"/>
      <sheetName val="3.10合同资产"/>
      <sheetName val="3.11持有待售"/>
      <sheetName val="3.12-1年到期"/>
      <sheetName val="3.13其他流动"/>
      <sheetName val="4非流资总"/>
      <sheetName val="4.1债权投资"/>
      <sheetName val="4.2其他债权"/>
      <sheetName val="4.3长期应收"/>
      <sheetName val="4.4长期股权"/>
      <sheetName val="4.5权益工具"/>
      <sheetName val="4.6其他金融"/>
      <sheetName val="4.7投资性房地产"/>
      <sheetName val="4.8固资汇总"/>
      <sheetName val="4.8.1.1房屋"/>
      <sheetName val="4.8.1.2构筑物"/>
      <sheetName val="4.8.1.3管沟"/>
      <sheetName val="4.8.2.1机械设备"/>
      <sheetName val="4.8.2.2运输设备"/>
      <sheetName val="4.8.2.3电子设备"/>
      <sheetName val="4.8.2.4其他设备"/>
      <sheetName val="4.9在建工程"/>
      <sheetName val="4.9.1建筑工程"/>
      <sheetName val="4.9.2设备工程"/>
      <sheetName val="4.9.3其他工程"/>
      <sheetName val="4.13无形资产"/>
      <sheetName val="4.13.1土地使用权"/>
      <sheetName val="4.13.2其他无形"/>
      <sheetName val="4.14开发支出"/>
      <sheetName val="4.15商誉"/>
      <sheetName val="4.16长期待摊"/>
      <sheetName val="4.17递延资产"/>
      <sheetName val="4.18其他非流资"/>
      <sheetName val="5流负总"/>
      <sheetName val="5.1短借款"/>
      <sheetName val="5.2交易金融负债"/>
      <sheetName val="5.3衍生金融负债"/>
      <sheetName val="5.4应付票据"/>
      <sheetName val="5.5应付账款"/>
      <sheetName val="5.6预收款"/>
      <sheetName val="5.7合同债"/>
      <sheetName val="5.8应付薪酬"/>
      <sheetName val="5.9应交税"/>
      <sheetName val="5.10其他应付"/>
      <sheetName val="5.11持有待售负债"/>
      <sheetName val="5.12年内到期非流负债"/>
      <sheetName val="5.13其他流负债"/>
      <sheetName val="6非流负总"/>
      <sheetName val="6.1长期借款"/>
      <sheetName val="6.2应付债券"/>
      <sheetName val="6.3租赁负债"/>
      <sheetName val="6.4长期应付"/>
      <sheetName val="6.5预计负债"/>
      <sheetName val="6.6递延收益"/>
      <sheetName val="6.7递延税负"/>
      <sheetName val="6.8其他非流负债"/>
      <sheetName val="剔除公益性资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119">
          <cell r="L119">
            <v>42.64</v>
          </cell>
        </row>
        <row r="126">
          <cell r="L126">
            <v>40.7</v>
          </cell>
        </row>
        <row r="127">
          <cell r="L127">
            <v>514.76</v>
          </cell>
        </row>
        <row r="128">
          <cell r="L128">
            <v>35.78</v>
          </cell>
        </row>
        <row r="138">
          <cell r="L138">
            <v>60.02</v>
          </cell>
        </row>
        <row r="139">
          <cell r="L139">
            <v>69.76</v>
          </cell>
        </row>
        <row r="140">
          <cell r="L140">
            <v>72.14</v>
          </cell>
        </row>
        <row r="141">
          <cell r="L141">
            <v>72.14</v>
          </cell>
        </row>
        <row r="142">
          <cell r="L142">
            <v>72.06</v>
          </cell>
        </row>
        <row r="143">
          <cell r="L143">
            <v>57.61</v>
          </cell>
        </row>
        <row r="144">
          <cell r="L144">
            <v>57.37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3"/>
  <sheetViews>
    <sheetView showGridLines="0" workbookViewId="0">
      <pane xSplit="3" ySplit="1" topLeftCell="D2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 outlineLevelCol="2"/>
  <cols>
    <col min="1" max="1" width="1.44166666666667" customWidth="1"/>
    <col min="2" max="2" width="3.66666666666667" customWidth="1"/>
    <col min="3" max="3" width="136.666666666667" customWidth="1"/>
    <col min="4" max="4" width="8.88333333333333" customWidth="1"/>
  </cols>
  <sheetData>
    <row r="1" ht="37.35" customHeight="1" spans="2:3">
      <c r="B1" s="409" t="s">
        <v>0</v>
      </c>
      <c r="C1" s="410"/>
    </row>
    <row r="2" spans="2:3">
      <c r="B2" s="411">
        <v>1</v>
      </c>
      <c r="C2" s="412" t="s">
        <v>1</v>
      </c>
    </row>
    <row r="3" spans="2:3">
      <c r="B3" s="413">
        <f t="shared" ref="B3:B8" si="0">B2+1</f>
        <v>2</v>
      </c>
      <c r="C3" s="414" t="s">
        <v>2</v>
      </c>
    </row>
    <row r="4" spans="2:3">
      <c r="B4" s="415">
        <f t="shared" si="0"/>
        <v>3</v>
      </c>
      <c r="C4" s="412" t="s">
        <v>3</v>
      </c>
    </row>
    <row r="5" spans="2:3">
      <c r="B5" s="413">
        <f t="shared" si="0"/>
        <v>4</v>
      </c>
      <c r="C5" s="414" t="s">
        <v>4</v>
      </c>
    </row>
    <row r="6" spans="2:3">
      <c r="B6" s="415">
        <f t="shared" si="0"/>
        <v>5</v>
      </c>
      <c r="C6" s="412" t="s">
        <v>5</v>
      </c>
    </row>
    <row r="7" spans="2:3">
      <c r="B7" s="413">
        <f t="shared" si="0"/>
        <v>6</v>
      </c>
      <c r="C7" s="414" t="s">
        <v>6</v>
      </c>
    </row>
    <row r="8" spans="2:3">
      <c r="B8" s="415">
        <f t="shared" si="0"/>
        <v>7</v>
      </c>
      <c r="C8" s="412" t="s">
        <v>7</v>
      </c>
    </row>
    <row r="9" spans="3:3">
      <c r="C9" s="416"/>
    </row>
    <row r="10" spans="3:3">
      <c r="C10" s="416"/>
    </row>
    <row r="11" spans="3:3">
      <c r="C11" s="416"/>
    </row>
    <row r="12" spans="3:3">
      <c r="C12" s="416"/>
    </row>
    <row r="13" spans="3:3">
      <c r="C13" s="416"/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view="pageBreakPreview" zoomScaleNormal="100" workbookViewId="0">
      <pane xSplit="9" ySplit="6" topLeftCell="J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28.3333333333333" customWidth="1"/>
    <col min="3" max="3" width="20" customWidth="1"/>
    <col min="4" max="4" width="7.44166666666667" customWidth="1"/>
    <col min="5" max="6" width="15.6666666666667" customWidth="1"/>
    <col min="7" max="7" width="12.3333333333333" customWidth="1"/>
    <col min="8" max="8" width="8.10833333333333" customWidth="1"/>
    <col min="11" max="11" width="12.4416666666667" customWidth="1"/>
  </cols>
  <sheetData>
    <row r="1" ht="30" customHeight="1" spans="1:9">
      <c r="A1" s="2" t="str">
        <f>目录!C10</f>
        <v>银行存款评估申报明细表</v>
      </c>
      <c r="B1" s="3"/>
      <c r="C1" s="3"/>
      <c r="D1" s="3"/>
      <c r="E1" s="3"/>
      <c r="F1" s="3"/>
      <c r="G1" s="3"/>
      <c r="H1" s="3"/>
      <c r="I1" s="3"/>
    </row>
    <row r="2" spans="1:9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</row>
    <row r="3" spans="1:9">
      <c r="A3" s="5"/>
      <c r="B3" s="5"/>
      <c r="C3" s="5"/>
      <c r="D3" s="5"/>
      <c r="E3" s="5"/>
      <c r="F3" s="5"/>
      <c r="G3" s="5"/>
      <c r="H3" s="36"/>
      <c r="I3" s="36" t="str">
        <f>目录!E10&amp;目录!F10</f>
        <v>表(申)3-1-2</v>
      </c>
    </row>
    <row r="4" spans="1:9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36" t="s">
        <v>222</v>
      </c>
    </row>
    <row r="5" spans="1:9">
      <c r="A5" s="6" t="s">
        <v>223</v>
      </c>
      <c r="B5" s="7"/>
      <c r="C5" s="7"/>
      <c r="D5" s="7"/>
      <c r="E5" s="7"/>
      <c r="F5" s="8" t="s">
        <v>224</v>
      </c>
      <c r="G5" s="9"/>
      <c r="H5" s="9"/>
      <c r="I5" s="37"/>
    </row>
    <row r="6" s="1" customFormat="1" ht="12.75" spans="1:12">
      <c r="A6" s="10" t="s">
        <v>290</v>
      </c>
      <c r="B6" s="11" t="s">
        <v>296</v>
      </c>
      <c r="C6" s="11" t="s">
        <v>297</v>
      </c>
      <c r="D6" s="11" t="s">
        <v>292</v>
      </c>
      <c r="E6" s="12" t="s">
        <v>225</v>
      </c>
      <c r="F6" s="13" t="s">
        <v>211</v>
      </c>
      <c r="G6" s="14" t="s">
        <v>212</v>
      </c>
      <c r="H6" s="14" t="s">
        <v>213</v>
      </c>
      <c r="I6" s="38" t="s">
        <v>293</v>
      </c>
      <c r="K6" s="39" t="s">
        <v>226</v>
      </c>
      <c r="L6" s="39" t="s">
        <v>227</v>
      </c>
    </row>
    <row r="7" spans="1:11">
      <c r="A7" s="15">
        <v>1</v>
      </c>
      <c r="B7" s="16"/>
      <c r="C7" s="50"/>
      <c r="D7" s="18" t="s">
        <v>295</v>
      </c>
      <c r="E7" s="19"/>
      <c r="F7" s="20"/>
      <c r="G7" s="21" t="str">
        <f>IF(基本信息!$C$4="B",F7-E7,"")</f>
        <v/>
      </c>
      <c r="H7" s="40" t="str">
        <f>IF(基本信息!$C$4&lt;&gt;"B","",IF(E7=0,0,ROUND(G7/ABS(E7),4)))</f>
        <v/>
      </c>
      <c r="I7" s="41"/>
      <c r="K7" s="42"/>
    </row>
    <row r="8" spans="1:11">
      <c r="A8" s="15">
        <f>A7+1</f>
        <v>2</v>
      </c>
      <c r="B8" s="16"/>
      <c r="C8" s="50"/>
      <c r="D8" s="18"/>
      <c r="E8" s="19"/>
      <c r="F8" s="20"/>
      <c r="G8" s="21"/>
      <c r="H8" s="21"/>
      <c r="I8" s="41"/>
      <c r="K8" s="42"/>
    </row>
    <row r="9" spans="1:11">
      <c r="A9" s="15">
        <f t="shared" ref="A9:A16" si="0">A8+1</f>
        <v>3</v>
      </c>
      <c r="B9" s="16"/>
      <c r="C9" s="50"/>
      <c r="D9" s="18"/>
      <c r="E9" s="19"/>
      <c r="F9" s="20"/>
      <c r="G9" s="21"/>
      <c r="H9" s="21"/>
      <c r="I9" s="41"/>
      <c r="K9" s="42"/>
    </row>
    <row r="10" spans="1:11">
      <c r="A10" s="15">
        <f t="shared" si="0"/>
        <v>4</v>
      </c>
      <c r="B10" s="16"/>
      <c r="C10" s="50"/>
      <c r="D10" s="18"/>
      <c r="E10" s="19"/>
      <c r="F10" s="20"/>
      <c r="G10" s="21"/>
      <c r="H10" s="21"/>
      <c r="I10" s="41"/>
      <c r="K10" s="42"/>
    </row>
    <row r="11" spans="1:11">
      <c r="A11" s="15">
        <f t="shared" si="0"/>
        <v>5</v>
      </c>
      <c r="B11" s="16"/>
      <c r="C11" s="50"/>
      <c r="D11" s="18"/>
      <c r="E11" s="19"/>
      <c r="F11" s="20"/>
      <c r="G11" s="21"/>
      <c r="H11" s="21"/>
      <c r="I11" s="41"/>
      <c r="K11" s="42"/>
    </row>
    <row r="12" spans="1:11">
      <c r="A12" s="15">
        <f t="shared" si="0"/>
        <v>6</v>
      </c>
      <c r="B12" s="16"/>
      <c r="C12" s="50"/>
      <c r="D12" s="18"/>
      <c r="E12" s="19"/>
      <c r="F12" s="20"/>
      <c r="G12" s="21"/>
      <c r="H12" s="21"/>
      <c r="I12" s="41"/>
      <c r="K12" s="42"/>
    </row>
    <row r="13" spans="1:11">
      <c r="A13" s="15">
        <f t="shared" si="0"/>
        <v>7</v>
      </c>
      <c r="B13" s="16"/>
      <c r="C13" s="50"/>
      <c r="D13" s="18"/>
      <c r="E13" s="19"/>
      <c r="F13" s="20"/>
      <c r="G13" s="21"/>
      <c r="H13" s="21"/>
      <c r="I13" s="41"/>
      <c r="K13" s="42"/>
    </row>
    <row r="14" spans="1:11">
      <c r="A14" s="15">
        <f t="shared" si="0"/>
        <v>8</v>
      </c>
      <c r="B14" s="16"/>
      <c r="C14" s="50"/>
      <c r="D14" s="18"/>
      <c r="E14" s="19"/>
      <c r="F14" s="20"/>
      <c r="G14" s="21"/>
      <c r="H14" s="21"/>
      <c r="I14" s="41"/>
      <c r="K14" s="42"/>
    </row>
    <row r="15" spans="1:11">
      <c r="A15" s="15">
        <f t="shared" si="0"/>
        <v>9</v>
      </c>
      <c r="B15" s="16"/>
      <c r="C15" s="50"/>
      <c r="D15" s="18"/>
      <c r="E15" s="19"/>
      <c r="F15" s="20"/>
      <c r="G15" s="21"/>
      <c r="H15" s="21"/>
      <c r="I15" s="41"/>
      <c r="K15" s="42"/>
    </row>
    <row r="16" spans="1:11">
      <c r="A16" s="15">
        <f t="shared" si="0"/>
        <v>10</v>
      </c>
      <c r="B16" s="16"/>
      <c r="C16" s="50"/>
      <c r="D16" s="18"/>
      <c r="E16" s="19"/>
      <c r="F16" s="20"/>
      <c r="G16" s="21"/>
      <c r="H16" s="21"/>
      <c r="I16" s="41"/>
      <c r="K16" s="42"/>
    </row>
    <row r="17" spans="1:11">
      <c r="A17" s="22"/>
      <c r="B17" s="23"/>
      <c r="C17" s="23"/>
      <c r="D17" s="23"/>
      <c r="E17" s="19"/>
      <c r="F17" s="20"/>
      <c r="G17" s="21"/>
      <c r="H17" s="21"/>
      <c r="I17" s="41"/>
      <c r="K17" s="42"/>
    </row>
    <row r="18" spans="1:11">
      <c r="A18" s="26"/>
      <c r="B18" s="23"/>
      <c r="C18" s="23"/>
      <c r="D18" s="23"/>
      <c r="E18" s="19"/>
      <c r="F18" s="20"/>
      <c r="G18" s="21"/>
      <c r="H18" s="21"/>
      <c r="I18" s="41"/>
      <c r="K18" s="42"/>
    </row>
    <row r="19" ht="15" spans="1:12">
      <c r="A19" s="27"/>
      <c r="B19" s="176" t="s">
        <v>288</v>
      </c>
      <c r="C19" s="176"/>
      <c r="D19" s="176"/>
      <c r="E19" s="30">
        <f>ROUND(SUM(E7:E18),2)</f>
        <v>0</v>
      </c>
      <c r="F19" s="31" t="str">
        <f>IF(基本信息!$C$4="B",ROUND(SUM(F7:F18),2),"")</f>
        <v/>
      </c>
      <c r="G19" s="32" t="str">
        <f>IF(基本信息!$C$4="B",ROUND(SUM(G7:G18),2),"")</f>
        <v/>
      </c>
      <c r="H19" s="43" t="str">
        <f>IF(基本信息!$C$4&lt;&gt;"B","",IF(E19=0,0,ROUND(G19/ABS(E19),4)))</f>
        <v/>
      </c>
      <c r="I19" s="44"/>
      <c r="K19" s="45"/>
      <c r="L19" s="46" t="str">
        <f>IF(E19-K19=0,"OK","F")</f>
        <v>OK</v>
      </c>
    </row>
    <row r="20" spans="1:9">
      <c r="A20" s="33"/>
      <c r="B20" s="33"/>
      <c r="C20" s="33"/>
      <c r="D20" s="33"/>
      <c r="E20" s="33"/>
      <c r="F20" s="33"/>
      <c r="G20" s="33"/>
      <c r="H20" s="33"/>
      <c r="I20" s="33"/>
    </row>
    <row r="21" spans="1:10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3"/>
      <c r="G21" s="33"/>
      <c r="H21" s="33"/>
      <c r="I21" s="47" t="str">
        <f>IF(基本信息!$C$4="B","评估人员:"&amp;基本信息!C25,"")</f>
        <v/>
      </c>
      <c r="J21" s="48"/>
    </row>
    <row r="22" spans="1:9">
      <c r="A22" s="34" t="str">
        <f>"填表日期："&amp;基本信息!$C$14</f>
        <v>填表日期：2023年8月31日</v>
      </c>
      <c r="B22" s="35"/>
      <c r="C22" s="35"/>
      <c r="D22" s="35"/>
      <c r="E22" s="35"/>
      <c r="F22" s="33"/>
      <c r="G22" s="33"/>
      <c r="H22" s="33"/>
      <c r="I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view="pageBreakPreview" zoomScaleNormal="100" workbookViewId="0">
      <pane xSplit="9" ySplit="6" topLeftCell="J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28.3333333333333" customWidth="1"/>
    <col min="3" max="3" width="20" customWidth="1"/>
    <col min="4" max="4" width="7.44166666666667" customWidth="1"/>
    <col min="5" max="6" width="15.6666666666667" customWidth="1"/>
    <col min="7" max="7" width="12.3333333333333" customWidth="1"/>
    <col min="8" max="8" width="8.10833333333333" customWidth="1"/>
    <col min="11" max="11" width="12.4416666666667" customWidth="1"/>
  </cols>
  <sheetData>
    <row r="1" ht="30" customHeight="1" spans="1:9">
      <c r="A1" s="2" t="str">
        <f>目录!C11</f>
        <v>其他货币资金评估申报明细表</v>
      </c>
      <c r="B1" s="3"/>
      <c r="C1" s="3"/>
      <c r="D1" s="3"/>
      <c r="E1" s="3"/>
      <c r="F1" s="3"/>
      <c r="G1" s="3"/>
      <c r="H1" s="3"/>
      <c r="I1" s="3"/>
    </row>
    <row r="2" spans="1:9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</row>
    <row r="3" spans="1:9">
      <c r="A3" s="5"/>
      <c r="B3" s="5"/>
      <c r="C3" s="5"/>
      <c r="D3" s="5"/>
      <c r="E3" s="5"/>
      <c r="F3" s="5"/>
      <c r="G3" s="5"/>
      <c r="H3" s="36"/>
      <c r="I3" s="36" t="str">
        <f>目录!E11&amp;目录!F11</f>
        <v>表(申)3-1-3</v>
      </c>
    </row>
    <row r="4" spans="1:9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36" t="s">
        <v>222</v>
      </c>
    </row>
    <row r="5" spans="1:9">
      <c r="A5" s="6" t="s">
        <v>223</v>
      </c>
      <c r="B5" s="7"/>
      <c r="C5" s="7"/>
      <c r="D5" s="7"/>
      <c r="E5" s="7"/>
      <c r="F5" s="8" t="s">
        <v>224</v>
      </c>
      <c r="G5" s="9"/>
      <c r="H5" s="9"/>
      <c r="I5" s="37"/>
    </row>
    <row r="6" s="1" customFormat="1" ht="12.75" spans="1:12">
      <c r="A6" s="10" t="s">
        <v>290</v>
      </c>
      <c r="B6" s="11" t="s">
        <v>298</v>
      </c>
      <c r="C6" s="11" t="s">
        <v>299</v>
      </c>
      <c r="D6" s="11" t="s">
        <v>292</v>
      </c>
      <c r="E6" s="12" t="s">
        <v>225</v>
      </c>
      <c r="F6" s="13" t="s">
        <v>211</v>
      </c>
      <c r="G6" s="14" t="s">
        <v>212</v>
      </c>
      <c r="H6" s="14" t="s">
        <v>213</v>
      </c>
      <c r="I6" s="38" t="s">
        <v>293</v>
      </c>
      <c r="K6" s="39" t="s">
        <v>226</v>
      </c>
      <c r="L6" s="39" t="s">
        <v>227</v>
      </c>
    </row>
    <row r="7" spans="1:11">
      <c r="A7" s="15">
        <v>1</v>
      </c>
      <c r="B7" s="16"/>
      <c r="C7" s="16"/>
      <c r="D7" s="18" t="s">
        <v>295</v>
      </c>
      <c r="E7" s="19"/>
      <c r="F7" s="20"/>
      <c r="G7" s="21" t="str">
        <f>IF(基本信息!$C$4="B",F7-E7,"")</f>
        <v/>
      </c>
      <c r="H7" s="40" t="str">
        <f>IF(基本信息!$C$4&lt;&gt;"B","",IF(E7=0,0,ROUND(G7/ABS(E7),4)))</f>
        <v/>
      </c>
      <c r="I7" s="41"/>
      <c r="K7" s="42"/>
    </row>
    <row r="8" spans="1:11">
      <c r="A8" s="15">
        <f>A7+1</f>
        <v>2</v>
      </c>
      <c r="B8" s="16"/>
      <c r="C8" s="16"/>
      <c r="D8" s="18"/>
      <c r="E8" s="19"/>
      <c r="F8" s="20"/>
      <c r="G8" s="21"/>
      <c r="H8" s="21"/>
      <c r="I8" s="41"/>
      <c r="K8" s="42"/>
    </row>
    <row r="9" spans="1:11">
      <c r="A9" s="15">
        <f t="shared" ref="A9:A16" si="0">A8+1</f>
        <v>3</v>
      </c>
      <c r="B9" s="16"/>
      <c r="C9" s="16"/>
      <c r="D9" s="18"/>
      <c r="E9" s="19"/>
      <c r="F9" s="20"/>
      <c r="G9" s="21"/>
      <c r="H9" s="21"/>
      <c r="I9" s="41"/>
      <c r="K9" s="42"/>
    </row>
    <row r="10" spans="1:11">
      <c r="A10" s="15">
        <f t="shared" si="0"/>
        <v>4</v>
      </c>
      <c r="B10" s="16"/>
      <c r="C10" s="16"/>
      <c r="D10" s="18"/>
      <c r="E10" s="19"/>
      <c r="F10" s="20"/>
      <c r="G10" s="21"/>
      <c r="H10" s="21"/>
      <c r="I10" s="41"/>
      <c r="K10" s="42"/>
    </row>
    <row r="11" spans="1:11">
      <c r="A11" s="15">
        <f t="shared" si="0"/>
        <v>5</v>
      </c>
      <c r="B11" s="16"/>
      <c r="C11" s="16"/>
      <c r="D11" s="18"/>
      <c r="E11" s="19"/>
      <c r="F11" s="20"/>
      <c r="G11" s="21"/>
      <c r="H11" s="21"/>
      <c r="I11" s="41"/>
      <c r="K11" s="42"/>
    </row>
    <row r="12" spans="1:11">
      <c r="A12" s="15">
        <f t="shared" si="0"/>
        <v>6</v>
      </c>
      <c r="B12" s="16"/>
      <c r="C12" s="16"/>
      <c r="D12" s="18"/>
      <c r="E12" s="19"/>
      <c r="F12" s="20"/>
      <c r="G12" s="21"/>
      <c r="H12" s="21"/>
      <c r="I12" s="41"/>
      <c r="K12" s="42"/>
    </row>
    <row r="13" spans="1:11">
      <c r="A13" s="15">
        <f t="shared" si="0"/>
        <v>7</v>
      </c>
      <c r="B13" s="16"/>
      <c r="C13" s="16"/>
      <c r="D13" s="18"/>
      <c r="E13" s="19"/>
      <c r="F13" s="20"/>
      <c r="G13" s="21"/>
      <c r="H13" s="21"/>
      <c r="I13" s="41"/>
      <c r="K13" s="42"/>
    </row>
    <row r="14" spans="1:11">
      <c r="A14" s="15">
        <f t="shared" si="0"/>
        <v>8</v>
      </c>
      <c r="B14" s="16"/>
      <c r="C14" s="16"/>
      <c r="D14" s="18"/>
      <c r="E14" s="19"/>
      <c r="F14" s="20"/>
      <c r="G14" s="21"/>
      <c r="H14" s="21"/>
      <c r="I14" s="41"/>
      <c r="K14" s="42"/>
    </row>
    <row r="15" spans="1:11">
      <c r="A15" s="15">
        <f t="shared" si="0"/>
        <v>9</v>
      </c>
      <c r="B15" s="16"/>
      <c r="C15" s="16"/>
      <c r="D15" s="18"/>
      <c r="E15" s="19"/>
      <c r="F15" s="20"/>
      <c r="G15" s="21"/>
      <c r="H15" s="21"/>
      <c r="I15" s="41"/>
      <c r="K15" s="42"/>
    </row>
    <row r="16" spans="1:11">
      <c r="A16" s="15">
        <f t="shared" si="0"/>
        <v>10</v>
      </c>
      <c r="B16" s="16"/>
      <c r="C16" s="16"/>
      <c r="D16" s="18"/>
      <c r="E16" s="19"/>
      <c r="F16" s="20"/>
      <c r="G16" s="21"/>
      <c r="H16" s="21"/>
      <c r="I16" s="41"/>
      <c r="K16" s="42"/>
    </row>
    <row r="17" spans="1:11">
      <c r="A17" s="22"/>
      <c r="B17" s="23"/>
      <c r="C17" s="24"/>
      <c r="D17" s="23"/>
      <c r="E17" s="19"/>
      <c r="F17" s="20"/>
      <c r="G17" s="21"/>
      <c r="H17" s="21"/>
      <c r="I17" s="41"/>
      <c r="K17" s="42"/>
    </row>
    <row r="18" spans="1:11">
      <c r="A18" s="26"/>
      <c r="B18" s="23"/>
      <c r="C18" s="24"/>
      <c r="D18" s="23"/>
      <c r="E18" s="19"/>
      <c r="F18" s="20"/>
      <c r="G18" s="21"/>
      <c r="H18" s="21"/>
      <c r="I18" s="41"/>
      <c r="K18" s="42"/>
    </row>
    <row r="19" ht="15" spans="1:12">
      <c r="A19" s="27"/>
      <c r="B19" s="176" t="s">
        <v>288</v>
      </c>
      <c r="C19" s="176"/>
      <c r="D19" s="176"/>
      <c r="E19" s="30">
        <f>ROUND(SUM(E7:E18),2)</f>
        <v>0</v>
      </c>
      <c r="F19" s="31" t="str">
        <f>IF(基本信息!$C$4="B",ROUND(SUM(F7:F18),2),"")</f>
        <v/>
      </c>
      <c r="G19" s="32" t="str">
        <f>IF(基本信息!$C$4="B",ROUND(SUM(G7:G18),2),"")</f>
        <v/>
      </c>
      <c r="H19" s="43" t="str">
        <f>IF(基本信息!$C$4&lt;&gt;"B","",IF(E19=0,0,ROUND(G19/ABS(E19),4)))</f>
        <v/>
      </c>
      <c r="I19" s="44"/>
      <c r="K19" s="45"/>
      <c r="L19" s="46" t="str">
        <f>IF(E19-K19=0,"OK","F")</f>
        <v>OK</v>
      </c>
    </row>
    <row r="20" spans="1:9">
      <c r="A20" s="33"/>
      <c r="B20" s="33"/>
      <c r="C20" s="33"/>
      <c r="D20" s="33"/>
      <c r="E20" s="33"/>
      <c r="F20" s="33"/>
      <c r="G20" s="33"/>
      <c r="H20" s="33"/>
      <c r="I20" s="33"/>
    </row>
    <row r="21" spans="1:10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3"/>
      <c r="G21" s="33"/>
      <c r="H21" s="33"/>
      <c r="I21" s="47" t="str">
        <f>IF(基本信息!$C$4="B","评估人员:"&amp;基本信息!C26,"")</f>
        <v/>
      </c>
      <c r="J21" s="48"/>
    </row>
    <row r="22" spans="1:9">
      <c r="A22" s="34" t="str">
        <f>"填表日期："&amp;基本信息!$C$14</f>
        <v>填表日期：2023年8月31日</v>
      </c>
      <c r="B22" s="35"/>
      <c r="C22" s="35"/>
      <c r="D22" s="35"/>
      <c r="E22" s="35"/>
      <c r="F22" s="33"/>
      <c r="G22" s="33"/>
      <c r="H22" s="33"/>
      <c r="I22" s="33"/>
    </row>
  </sheetData>
  <printOptions horizontalCentered="1"/>
  <pageMargins left="0.31496062992126" right="0.31496062992126" top="0.94488188976378" bottom="0.551181102362205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2" max="12" width="12.4416666666667" customWidth="1"/>
  </cols>
  <sheetData>
    <row r="1" ht="30" customHeight="1" spans="1:10">
      <c r="A1" s="2" t="str">
        <f>目录!C12</f>
        <v>交易性金融资产评估申报明细表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目录!E12&amp;目录!F12</f>
        <v>表(申)3-2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300</v>
      </c>
      <c r="C6" s="11" t="s">
        <v>301</v>
      </c>
      <c r="D6" s="11" t="s">
        <v>302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17"/>
      <c r="E7" s="18" t="s">
        <v>295</v>
      </c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176" t="s">
        <v>288</v>
      </c>
      <c r="C19" s="176"/>
      <c r="D19" s="176"/>
      <c r="E19" s="176"/>
      <c r="F19" s="30">
        <f>ROUND(SUM(F7:F18),2)</f>
        <v>0</v>
      </c>
      <c r="G19" s="31" t="str">
        <f>IF(基本信息!$C$4&lt;&gt;"B","",ROUND(SUM(G7:G18),2))</f>
        <v/>
      </c>
      <c r="H19" s="32" t="str">
        <f>IF(基本信息!$C$4&lt;&gt;"B","",ROUND(SUM(H7:H18),2))</f>
        <v/>
      </c>
      <c r="I19" s="43" t="str">
        <f>IF(基本信息!$C$4&lt;&gt;"B","",IF(F19=0,0,ROUND(H19/ABS(F19),4)))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IF(基本信息!$C$4="B","评估人员:"&amp;基本信息!C27,"")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2" max="12" width="12.4416666666667" customWidth="1"/>
  </cols>
  <sheetData>
    <row r="1" ht="30" customHeight="1" spans="1:10">
      <c r="A1" s="2" t="str">
        <f>目录!C13</f>
        <v>衍生金融资产评估申报明细表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目录!E13&amp;目录!F13</f>
        <v>表(申)3-3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300</v>
      </c>
      <c r="C6" s="11" t="s">
        <v>301</v>
      </c>
      <c r="D6" s="11" t="s">
        <v>302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17"/>
      <c r="E7" s="18" t="s">
        <v>295</v>
      </c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176" t="s">
        <v>288</v>
      </c>
      <c r="C19" s="176"/>
      <c r="D19" s="176"/>
      <c r="E19" s="176"/>
      <c r="F19" s="30">
        <f>ROUND(SUM(F7:F18),2)</f>
        <v>0</v>
      </c>
      <c r="G19" s="31" t="str">
        <f>IF(基本信息!$C$4&lt;&gt;"B","",ROUND(SUM(G7:G18),2))</f>
        <v/>
      </c>
      <c r="H19" s="32" t="str">
        <f>IF(基本信息!$C$4&lt;&gt;"B","",ROUND(SUM(H7:H18),2))</f>
        <v/>
      </c>
      <c r="I19" s="43" t="str">
        <f>IF(基本信息!$C$4&lt;&gt;"B","",IF(F19=0,0,ROUND(H19/ABS(F19),4)))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IF(基本信息!$C$4="B","评估人员:"&amp;基本信息!C28,"")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3" width="19" customWidth="1"/>
    <col min="4" max="4" width="10.6666666666667" customWidth="1"/>
    <col min="5" max="6" width="9.44166666666667" customWidth="1"/>
    <col min="7" max="7" width="7.44166666666667" customWidth="1"/>
    <col min="8" max="9" width="15.6666666666667" customWidth="1"/>
    <col min="10" max="10" width="12.3333333333333" customWidth="1"/>
    <col min="11" max="11" width="8.10833333333333" customWidth="1"/>
    <col min="14" max="14" width="12.4416666666667" customWidth="1"/>
  </cols>
  <sheetData>
    <row r="1" ht="30" customHeight="1" spans="1:12">
      <c r="A1" s="2" t="str">
        <f>目录!C14</f>
        <v>应收票据评估申报明细表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目录!E14&amp;目录!F14</f>
        <v>表(申)3-4</v>
      </c>
    </row>
    <row r="4" spans="1:12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7"/>
      <c r="H5" s="7"/>
      <c r="I5" s="8" t="s">
        <v>224</v>
      </c>
      <c r="J5" s="9"/>
      <c r="K5" s="9"/>
      <c r="L5" s="37"/>
    </row>
    <row r="6" s="1" customFormat="1" ht="12.75" spans="1:15">
      <c r="A6" s="10" t="s">
        <v>290</v>
      </c>
      <c r="B6" s="11" t="s">
        <v>303</v>
      </c>
      <c r="C6" s="11" t="s">
        <v>304</v>
      </c>
      <c r="D6" s="11" t="s">
        <v>305</v>
      </c>
      <c r="E6" s="11" t="s">
        <v>306</v>
      </c>
      <c r="F6" s="11" t="s">
        <v>307</v>
      </c>
      <c r="G6" s="11" t="s">
        <v>292</v>
      </c>
      <c r="H6" s="12" t="s">
        <v>225</v>
      </c>
      <c r="I6" s="13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16"/>
      <c r="D7" s="16"/>
      <c r="E7" s="172"/>
      <c r="F7" s="172"/>
      <c r="G7" s="18" t="s">
        <v>295</v>
      </c>
      <c r="H7" s="19"/>
      <c r="I7" s="20"/>
      <c r="J7" s="21" t="str">
        <f>IF(基本信息!$C$4&lt;&gt;"B","",I7-H7)</f>
        <v/>
      </c>
      <c r="K7" s="40" t="str">
        <f>IF(基本信息!$C$4&lt;&gt;"B","",IF(H7=0,0,ROUND(J7/ABS(H7),4)))</f>
        <v/>
      </c>
      <c r="L7" s="41"/>
      <c r="N7" s="42"/>
    </row>
    <row r="8" spans="1:14">
      <c r="A8" s="15">
        <f>A7+1</f>
        <v>2</v>
      </c>
      <c r="B8" s="16"/>
      <c r="C8" s="16"/>
      <c r="D8" s="16"/>
      <c r="E8" s="172"/>
      <c r="F8" s="172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16"/>
      <c r="D9" s="16"/>
      <c r="E9" s="172"/>
      <c r="F9" s="172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16"/>
      <c r="D10" s="16"/>
      <c r="E10" s="172"/>
      <c r="F10" s="172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16"/>
      <c r="D11" s="16"/>
      <c r="E11" s="172"/>
      <c r="F11" s="172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16"/>
      <c r="D12" s="16"/>
      <c r="E12" s="172"/>
      <c r="F12" s="172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16"/>
      <c r="D13" s="16"/>
      <c r="E13" s="172"/>
      <c r="F13" s="172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16"/>
      <c r="D14" s="16"/>
      <c r="E14" s="172"/>
      <c r="F14" s="172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16"/>
      <c r="D15" s="16"/>
      <c r="E15" s="172"/>
      <c r="F15" s="172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16"/>
      <c r="D16" s="16"/>
      <c r="E16" s="172"/>
      <c r="F16" s="172"/>
      <c r="G16" s="18"/>
      <c r="H16" s="19"/>
      <c r="I16" s="20"/>
      <c r="J16" s="21"/>
      <c r="K16" s="21"/>
      <c r="L16" s="41"/>
      <c r="N16" s="42"/>
    </row>
    <row r="17" spans="1:14">
      <c r="A17" s="15"/>
      <c r="B17" s="16"/>
      <c r="C17" s="16"/>
      <c r="D17" s="16"/>
      <c r="E17" s="172"/>
      <c r="F17" s="172"/>
      <c r="G17" s="18"/>
      <c r="H17" s="19"/>
      <c r="I17" s="20"/>
      <c r="J17" s="21"/>
      <c r="K17" s="21"/>
      <c r="L17" s="41"/>
      <c r="N17" s="42"/>
    </row>
    <row r="18" spans="1:14">
      <c r="A18" s="22"/>
      <c r="B18" s="23"/>
      <c r="C18" s="18" t="s">
        <v>308</v>
      </c>
      <c r="D18" s="24"/>
      <c r="E18" s="174"/>
      <c r="F18" s="174"/>
      <c r="G18" s="23"/>
      <c r="H18" s="19">
        <f>SUM(H7:H17)</f>
        <v>0</v>
      </c>
      <c r="I18" s="20" t="str">
        <f>IF(基本信息!$C$4&lt;&gt;"B","",ROUND(SUM(I7:I17),2))</f>
        <v/>
      </c>
      <c r="J18" s="21" t="str">
        <f>IF(基本信息!$C$4&lt;&gt;"B","",ROUND(SUM(J7:J17),2))</f>
        <v/>
      </c>
      <c r="K18" s="40" t="str">
        <f>IF(基本信息!$C$4&lt;&gt;"B","",IF(H18=0,0,ROUND(J18/ABS(H18),4)))</f>
        <v/>
      </c>
      <c r="L18" s="41"/>
      <c r="N18" s="42"/>
    </row>
    <row r="19" spans="1:14">
      <c r="A19" s="26"/>
      <c r="B19" s="23"/>
      <c r="C19" s="140" t="s">
        <v>309</v>
      </c>
      <c r="D19" s="24"/>
      <c r="E19" s="174"/>
      <c r="F19" s="174"/>
      <c r="G19" s="23"/>
      <c r="H19" s="19"/>
      <c r="I19" s="20"/>
      <c r="J19" s="21" t="str">
        <f>IF(基本信息!$C$4&lt;&gt;"B","",I19-H19)</f>
        <v/>
      </c>
      <c r="K19" s="40" t="str">
        <f>IF(基本信息!$C$4&lt;&gt;"B","",IF(H19=0,0,ROUND(J19/ABS(H19),4)))</f>
        <v/>
      </c>
      <c r="L19" s="41"/>
      <c r="N19" s="42"/>
    </row>
    <row r="20" ht="15" spans="1:15">
      <c r="A20" s="27"/>
      <c r="B20" s="176"/>
      <c r="C20" s="28" t="s">
        <v>310</v>
      </c>
      <c r="D20" s="176"/>
      <c r="E20" s="176"/>
      <c r="F20" s="176"/>
      <c r="G20" s="176"/>
      <c r="H20" s="30">
        <f>ROUND(SUM(H18,-H19),2)</f>
        <v>0</v>
      </c>
      <c r="I20" s="31" t="str">
        <f>IF(基本信息!$C$4&lt;&gt;"B","",ROUND(SUM(I18,-I19),2))</f>
        <v/>
      </c>
      <c r="J20" s="32" t="str">
        <f>IF(基本信息!$C$4&lt;&gt;"B","",ROUND(SUM(J18,-J19),2))</f>
        <v/>
      </c>
      <c r="K20" s="43" t="str">
        <f>IF(基本信息!$C$4&lt;&gt;"B","",IF(H20=0,0,ROUND(J20/ABS(H20),4)))</f>
        <v/>
      </c>
      <c r="L20" s="44"/>
      <c r="N20" s="45"/>
      <c r="O20" s="46" t="str">
        <f>IF(H20-N20=0,"OK","F")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47" t="str">
        <f>IF(基本信息!$C$4="B","评估人员:"&amp;基本信息!C29,"")</f>
        <v/>
      </c>
      <c r="M22" s="48"/>
    </row>
    <row r="23" spans="1:12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5"/>
      <c r="H23" s="35"/>
      <c r="I23" s="33"/>
      <c r="J23" s="33"/>
      <c r="K23" s="33"/>
      <c r="L23" s="33"/>
    </row>
  </sheetData>
  <printOptions horizontalCentered="1"/>
  <pageMargins left="0.31496062992126" right="0.31496062992126" top="0.94488188976378" bottom="0.354330708661417" header="0.31496062992126" footer="0.31496062992126"/>
  <pageSetup paperSize="9" scale="97" fitToHeight="0" orientation="landscape"/>
  <headerFooter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35.6666666666667" customWidth="1"/>
    <col min="3" max="4" width="9.44166666666667" customWidth="1"/>
    <col min="5" max="5" width="7.44166666666667" customWidth="1"/>
    <col min="6" max="7" width="15.6666666666667" customWidth="1"/>
    <col min="8" max="8" width="12.4416666666667" customWidth="1"/>
    <col min="9" max="9" width="8.33333333333333" customWidth="1"/>
    <col min="12" max="12" width="12.4416666666667" customWidth="1"/>
  </cols>
  <sheetData>
    <row r="1" ht="26.4" customHeight="1" spans="1:10">
      <c r="A1" s="2" t="str">
        <f>目录!C15</f>
        <v>应收账款评估申报明细表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目录!E15&amp;目录!F15</f>
        <v>表(申)3-5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311</v>
      </c>
      <c r="C6" s="11" t="s">
        <v>312</v>
      </c>
      <c r="D6" s="11" t="s">
        <v>313</v>
      </c>
      <c r="E6" s="11" t="s">
        <v>314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spans="1:12">
      <c r="A18" s="15"/>
      <c r="B18" s="18" t="s">
        <v>308</v>
      </c>
      <c r="C18" s="16"/>
      <c r="D18" s="66"/>
      <c r="E18" s="18"/>
      <c r="F18" s="19">
        <f>ROUND(SUM(F7:F17),2)</f>
        <v>0</v>
      </c>
      <c r="G18" s="20" t="str">
        <f>IF(基本信息!$C$4&lt;&gt;"B","",ROUND(SUM(G7:G17),2))</f>
        <v/>
      </c>
      <c r="H18" s="21" t="str">
        <f>IF(基本信息!$C$4&lt;&gt;"B","",ROUND(SUM(H7:H17),2))</f>
        <v/>
      </c>
      <c r="I18" s="40" t="str">
        <f>IF(基本信息!$C$4&lt;&gt;"B","",IF(F18=0,0,ROUND(H18/ABS(F18),4)))</f>
        <v/>
      </c>
      <c r="J18" s="145"/>
      <c r="L18" s="42"/>
    </row>
    <row r="19" spans="1:12">
      <c r="A19" s="26"/>
      <c r="B19" s="140" t="s">
        <v>309</v>
      </c>
      <c r="C19" s="24"/>
      <c r="D19" s="67"/>
      <c r="E19" s="23"/>
      <c r="F19" s="19"/>
      <c r="G19" s="20"/>
      <c r="H19" s="21" t="str">
        <f>IF(基本信息!$C$4&lt;&gt;"B","",G19-F19)</f>
        <v/>
      </c>
      <c r="I19" s="40" t="str">
        <f>IF(基本信息!$C$4&lt;&gt;"B","",IF(F19=0,0,ROUND(H19/ABS(F19),4)))</f>
        <v/>
      </c>
      <c r="J19" s="61"/>
      <c r="L19" s="42"/>
    </row>
    <row r="20" ht="15" spans="1:13">
      <c r="A20" s="27"/>
      <c r="B20" s="28" t="s">
        <v>310</v>
      </c>
      <c r="C20" s="176"/>
      <c r="D20" s="250"/>
      <c r="E20" s="176"/>
      <c r="F20" s="30">
        <f>ROUND(SUM(F18,-F19),2)</f>
        <v>0</v>
      </c>
      <c r="G20" s="31" t="str">
        <f>IF(基本信息!$C$4&lt;&gt;"B","",ROUND(SUM(G18,-G19),2))</f>
        <v/>
      </c>
      <c r="H20" s="32" t="str">
        <f>IF(基本信息!$C$4&lt;&gt;"B","",ROUND(SUM(H18,-H19),2))</f>
        <v/>
      </c>
      <c r="I20" s="43" t="str">
        <f>IF(基本信息!$C$4&lt;&gt;"B","",IF(F20=0,0,ROUND(H20/ABS(F20),4)))</f>
        <v/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47" t="str">
        <f>IF(基本信息!$C$4="B","评估人员:"&amp;基本信息!C30,"")</f>
        <v/>
      </c>
      <c r="K22" s="48"/>
    </row>
    <row r="23" spans="1:10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35.6666666666667" customWidth="1"/>
    <col min="3" max="4" width="9.44166666666667" customWidth="1"/>
    <col min="5" max="5" width="7.44166666666667" customWidth="1"/>
    <col min="6" max="7" width="15.6666666666667" customWidth="1"/>
    <col min="8" max="8" width="12.4416666666667" customWidth="1"/>
    <col min="9" max="9" width="8.33333333333333" customWidth="1"/>
    <col min="12" max="12" width="12.4416666666667" customWidth="1"/>
  </cols>
  <sheetData>
    <row r="1" ht="26.4" customHeight="1" spans="1:10">
      <c r="A1" s="2" t="str">
        <f>目录!C16</f>
        <v>应收款项融资评估申报明细表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目录!E16&amp;目录!F16</f>
        <v>表(申)3-6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311</v>
      </c>
      <c r="C6" s="11" t="s">
        <v>315</v>
      </c>
      <c r="D6" s="11" t="s">
        <v>313</v>
      </c>
      <c r="E6" s="11" t="s">
        <v>0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ht="15" spans="1:13">
      <c r="A18" s="27"/>
      <c r="B18" s="176" t="s">
        <v>310</v>
      </c>
      <c r="C18" s="176"/>
      <c r="D18" s="250"/>
      <c r="E18" s="176"/>
      <c r="F18" s="63">
        <f>ROUND(SUM(F7:F17),2)</f>
        <v>0</v>
      </c>
      <c r="G18" s="70" t="str">
        <f>IF(基本信息!$C$4&lt;&gt;"B","",ROUND(SUM(G7:G17),2))</f>
        <v/>
      </c>
      <c r="H18" s="64" t="str">
        <f>IF(基本信息!$C$4&lt;&gt;"B","",ROUND(SUM(H7:H17),2))</f>
        <v/>
      </c>
      <c r="I18" s="251" t="str">
        <f>IF(基本信息!$C$4&lt;&gt;"B","",IF(F18=0,0,ROUND(H18/ABS(F18),4)))</f>
        <v/>
      </c>
      <c r="J18" s="101"/>
      <c r="L18" s="45"/>
      <c r="M18" s="46" t="str">
        <f>IF(F18-L18=0,"OK","F")</f>
        <v>OK</v>
      </c>
    </row>
    <row r="19" spans="1:10">
      <c r="A19" s="33"/>
      <c r="B19" s="33"/>
      <c r="C19" s="33"/>
      <c r="D19" s="33"/>
      <c r="E19" s="33"/>
      <c r="F19" s="33"/>
      <c r="G19" s="33"/>
      <c r="H19" s="33"/>
      <c r="I19" s="33"/>
      <c r="J19" s="33"/>
    </row>
    <row r="20" spans="1:11">
      <c r="A20" s="34" t="str">
        <f>"被评估企业填表人："&amp;基本信息!$C$13</f>
        <v>被评估企业填表人：易海龙</v>
      </c>
      <c r="B20" s="35"/>
      <c r="C20" s="35"/>
      <c r="D20" s="35"/>
      <c r="E20" s="35"/>
      <c r="F20" s="35"/>
      <c r="G20" s="33"/>
      <c r="H20" s="33"/>
      <c r="I20" s="33"/>
      <c r="J20" s="47" t="str">
        <f>IF(基本信息!$C$4="B","评估人员:"&amp;基本信息!C31,"")</f>
        <v/>
      </c>
      <c r="K20" s="48"/>
    </row>
    <row r="21" spans="1:10">
      <c r="A21" s="34" t="str">
        <f>"填表日期："&amp;基本信息!$C$14</f>
        <v>填表日期：2023年8月31日</v>
      </c>
      <c r="B21" s="35"/>
      <c r="C21" s="35"/>
      <c r="D21" s="35"/>
      <c r="E21" s="35"/>
      <c r="F21" s="35"/>
      <c r="G21" s="33"/>
      <c r="H21" s="33"/>
      <c r="I21" s="33"/>
      <c r="J21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35.6666666666667" customWidth="1"/>
    <col min="3" max="4" width="9.44166666666667" customWidth="1"/>
    <col min="5" max="5" width="7.44166666666667" customWidth="1"/>
    <col min="6" max="7" width="15.6666666666667" customWidth="1"/>
    <col min="8" max="8" width="12.4416666666667" customWidth="1"/>
    <col min="9" max="9" width="8.33333333333333" customWidth="1"/>
    <col min="12" max="12" width="12.4416666666667" customWidth="1"/>
  </cols>
  <sheetData>
    <row r="1" ht="26.4" customHeight="1" spans="1:10">
      <c r="A1" s="2" t="str">
        <f>目录!C17</f>
        <v>预付款项评估申报明细表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目录!E17&amp;目录!F17</f>
        <v>表(申)3-7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316</v>
      </c>
      <c r="C6" s="11" t="s">
        <v>312</v>
      </c>
      <c r="D6" s="11" t="s">
        <v>313</v>
      </c>
      <c r="E6" s="11" t="s">
        <v>314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spans="1:12">
      <c r="A18" s="15"/>
      <c r="B18" s="238"/>
      <c r="C18" s="16"/>
      <c r="D18" s="66"/>
      <c r="E18" s="18"/>
      <c r="F18" s="245"/>
      <c r="G18" s="239"/>
      <c r="H18" s="240"/>
      <c r="I18" s="242"/>
      <c r="J18" s="145"/>
      <c r="L18" s="42"/>
    </row>
    <row r="19" spans="1:12">
      <c r="A19" s="26"/>
      <c r="B19" s="241"/>
      <c r="C19" s="24"/>
      <c r="D19" s="67"/>
      <c r="E19" s="23"/>
      <c r="F19" s="19"/>
      <c r="G19" s="20"/>
      <c r="H19" s="21"/>
      <c r="I19" s="40"/>
      <c r="J19" s="61"/>
      <c r="L19" s="42"/>
    </row>
    <row r="20" ht="15" spans="1:13">
      <c r="A20" s="27"/>
      <c r="B20" s="28" t="s">
        <v>310</v>
      </c>
      <c r="C20" s="28"/>
      <c r="D20" s="244"/>
      <c r="E20" s="28"/>
      <c r="F20" s="30">
        <f>ROUND(SUM(F7:F19),2)</f>
        <v>0</v>
      </c>
      <c r="G20" s="31" t="str">
        <f>IF(基本信息!$C$4&lt;&gt;"B","",ROUND(SUM(G7:G19),2))</f>
        <v/>
      </c>
      <c r="H20" s="32" t="str">
        <f>IF(基本信息!$C$4&lt;&gt;"B","",ROUND(SUM(H7:H19),2))</f>
        <v/>
      </c>
      <c r="I20" s="43" t="str">
        <f>IF(基本信息!$C$4&lt;&gt;"B","",IF(F20=0,0,ROUND(H20/ABS(F20),4)))</f>
        <v/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47" t="str">
        <f>IF(基本信息!$C$4="B","评估人员:"&amp;基本信息!C32,"")</f>
        <v/>
      </c>
      <c r="K22" s="48"/>
    </row>
    <row r="23" spans="1:10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118110236220472" top="0.94488188976378" bottom="0.354330708661417" header="0.31496062992126" footer="0.31496062992126"/>
  <pageSetup paperSize="9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35.6666666666667" customWidth="1"/>
    <col min="3" max="4" width="9.44166666666667" customWidth="1"/>
    <col min="5" max="5" width="7.44166666666667" customWidth="1"/>
    <col min="6" max="7" width="15.6666666666667" customWidth="1"/>
    <col min="8" max="8" width="12.4416666666667" customWidth="1"/>
    <col min="9" max="9" width="8.33333333333333" customWidth="1"/>
    <col min="12" max="12" width="12.4416666666667" customWidth="1"/>
  </cols>
  <sheetData>
    <row r="1" ht="26.4" customHeight="1" spans="1:10">
      <c r="A1" s="2" t="str">
        <f>目录!C18</f>
        <v>其他应收款评估申报明细表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目录!E18&amp;目录!F18</f>
        <v>表(申)3-8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311</v>
      </c>
      <c r="C6" s="11" t="s">
        <v>312</v>
      </c>
      <c r="D6" s="11" t="s">
        <v>313</v>
      </c>
      <c r="E6" s="11" t="s">
        <v>314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spans="1:12">
      <c r="A18" s="15"/>
      <c r="B18" s="18" t="s">
        <v>308</v>
      </c>
      <c r="C18" s="16"/>
      <c r="D18" s="66"/>
      <c r="E18" s="18"/>
      <c r="F18" s="19">
        <f>ROUND(SUM(F7:F17),2)</f>
        <v>0</v>
      </c>
      <c r="G18" s="20" t="str">
        <f>IF(基本信息!$C$4&lt;&gt;"B","",ROUND(SUM(G7:G17),2))</f>
        <v/>
      </c>
      <c r="H18" s="21" t="str">
        <f>IF(基本信息!$C$4&lt;&gt;"B","",ROUND(SUM(H7:H17),2))</f>
        <v/>
      </c>
      <c r="I18" s="40" t="str">
        <f>IF(基本信息!$C$4&lt;&gt;"B","",IF(F18=0,0,ROUND(H18/ABS(F18),4)))</f>
        <v/>
      </c>
      <c r="J18" s="145"/>
      <c r="L18" s="42"/>
    </row>
    <row r="19" spans="1:12">
      <c r="A19" s="26"/>
      <c r="B19" s="140" t="s">
        <v>309</v>
      </c>
      <c r="C19" s="24"/>
      <c r="D19" s="67"/>
      <c r="E19" s="23"/>
      <c r="F19" s="19"/>
      <c r="G19" s="20"/>
      <c r="H19" s="21" t="str">
        <f>IF(基本信息!$C$4&lt;&gt;"B","",G19-F19)</f>
        <v/>
      </c>
      <c r="I19" s="40" t="str">
        <f>IF(基本信息!$C$4&lt;&gt;"B","",IF(F19=0,0,ROUND(H19/ABS(F19),4)))</f>
        <v/>
      </c>
      <c r="J19" s="61"/>
      <c r="L19" s="42"/>
    </row>
    <row r="20" ht="15" spans="1:13">
      <c r="A20" s="27"/>
      <c r="B20" s="28" t="s">
        <v>310</v>
      </c>
      <c r="C20" s="28"/>
      <c r="D20" s="244"/>
      <c r="E20" s="28"/>
      <c r="F20" s="30">
        <f>ROUND(SUM(F18,-F19),2)</f>
        <v>0</v>
      </c>
      <c r="G20" s="31" t="str">
        <f>IF(基本信息!$C$4&lt;&gt;"B","",ROUND(SUM(G18,-G19),2))</f>
        <v/>
      </c>
      <c r="H20" s="32" t="str">
        <f>IF(基本信息!$C$4&lt;&gt;"B","",ROUND(SUM(H18,-H19),2))</f>
        <v/>
      </c>
      <c r="I20" s="43" t="str">
        <f>IF(基本信息!$C$4&lt;&gt;"B","",IF(F20=0,0,ROUND(H20/ABS(F20),4)))</f>
        <v/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47" t="str">
        <f>IF(基本信息!$C$4="B","评估人员:"&amp;基本信息!C33,"")</f>
        <v/>
      </c>
      <c r="K22" s="48"/>
    </row>
    <row r="23" spans="1:10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view="pageBreakPreview" zoomScaleNormal="100" workbookViewId="0">
      <pane xSplit="6" ySplit="5" topLeftCell="G6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31.4416666666667" customWidth="1"/>
    <col min="2" max="2" width="8.44166666666667" customWidth="1"/>
    <col min="3" max="4" width="15.6666666666667" customWidth="1"/>
    <col min="5" max="5" width="14.4416666666667" customWidth="1"/>
    <col min="8" max="8" width="12.4416666666667" customWidth="1"/>
  </cols>
  <sheetData>
    <row r="1" ht="28.35" customHeight="1" spans="1:6">
      <c r="A1" s="2" t="str">
        <f>目录!C19</f>
        <v>存货评估申报汇总表</v>
      </c>
      <c r="B1" s="3"/>
      <c r="C1" s="3"/>
      <c r="D1" s="3"/>
      <c r="E1" s="3"/>
      <c r="F1" s="3"/>
    </row>
    <row r="2" spans="1:6">
      <c r="A2" s="4" t="str">
        <f>封面!D13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目录!$E19&amp;目录!$F19</f>
        <v>表(申)3-9</v>
      </c>
    </row>
    <row r="4" spans="1:6">
      <c r="A4" s="5" t="str">
        <f>'1汇总'!A4</f>
        <v>评估申报单位:杭州富阳开发区建设投资集团有限公司</v>
      </c>
      <c r="B4" s="5"/>
      <c r="C4" s="5"/>
      <c r="D4" s="5"/>
      <c r="E4" s="5"/>
      <c r="F4" s="36" t="s">
        <v>222</v>
      </c>
    </row>
    <row r="5" spans="1:6">
      <c r="A5" s="6" t="s">
        <v>223</v>
      </c>
      <c r="B5" s="7"/>
      <c r="C5" s="7"/>
      <c r="D5" s="8" t="s">
        <v>224</v>
      </c>
      <c r="E5" s="9"/>
      <c r="F5" s="37"/>
    </row>
    <row r="6" spans="1:9">
      <c r="A6" s="10" t="s">
        <v>209</v>
      </c>
      <c r="B6" s="11" t="s">
        <v>287</v>
      </c>
      <c r="C6" s="12" t="s">
        <v>225</v>
      </c>
      <c r="D6" s="13" t="s">
        <v>211</v>
      </c>
      <c r="E6" s="14" t="s">
        <v>212</v>
      </c>
      <c r="F6" s="38" t="s">
        <v>213</v>
      </c>
      <c r="H6" s="39" t="s">
        <v>226</v>
      </c>
      <c r="I6" s="39" t="s">
        <v>227</v>
      </c>
    </row>
    <row r="7" spans="1:8">
      <c r="A7" s="54"/>
      <c r="B7" s="55" t="s">
        <v>214</v>
      </c>
      <c r="C7" s="56" t="s">
        <v>215</v>
      </c>
      <c r="D7" s="57" t="s">
        <v>216</v>
      </c>
      <c r="E7" s="58" t="s">
        <v>217</v>
      </c>
      <c r="F7" s="59" t="s">
        <v>218</v>
      </c>
      <c r="H7" s="53"/>
    </row>
    <row r="8" ht="15" spans="1:9">
      <c r="A8" s="26" t="s">
        <v>317</v>
      </c>
      <c r="B8" s="60" t="str">
        <f>目录!F20</f>
        <v>3-9-1</v>
      </c>
      <c r="C8" s="19">
        <f>'3.9.1材料采购'!G20</f>
        <v>0</v>
      </c>
      <c r="D8" s="20" t="str">
        <f>IF(基本信息!$C$4&lt;&gt;"B","",'3.9.1材料采购'!J20)</f>
        <v/>
      </c>
      <c r="E8" s="21" t="str">
        <f>IF(基本信息!$C$4&lt;&gt;"B","",D8-C8)</f>
        <v/>
      </c>
      <c r="F8" s="61" t="str">
        <f>IF(基本信息!$C$4&lt;&gt;"B","",IF(C8=0,0,ROUND(E8/ABS(C8),4)))</f>
        <v/>
      </c>
      <c r="H8" s="42"/>
      <c r="I8" s="46" t="str">
        <f>IF(ABS(C8-H8)&lt;0.00001,"OK","F")</f>
        <v>OK</v>
      </c>
    </row>
    <row r="9" ht="15" spans="1:9">
      <c r="A9" s="68" t="s">
        <v>318</v>
      </c>
      <c r="B9" s="60" t="str">
        <f>目录!F21</f>
        <v>3-9-2</v>
      </c>
      <c r="C9" s="19">
        <f>'3.9.2原材料'!F20</f>
        <v>0</v>
      </c>
      <c r="D9" s="20" t="str">
        <f>IF(基本信息!$C$4&lt;&gt;"B","",'3.9.2原材料'!I20)</f>
        <v/>
      </c>
      <c r="E9" s="21" t="str">
        <f>IF(基本信息!$C$4&lt;&gt;"B","",D9-C9)</f>
        <v/>
      </c>
      <c r="F9" s="61" t="str">
        <f>IF(基本信息!$C$4&lt;&gt;"B","",IF(C9=0,0,ROUND(E9/ABS(C9),4)))</f>
        <v/>
      </c>
      <c r="H9" s="42"/>
      <c r="I9" s="46" t="str">
        <f t="shared" ref="I9:I13" si="0">IF(ABS(C9-H9)&lt;0.00001,"OK","F")</f>
        <v>OK</v>
      </c>
    </row>
    <row r="10" ht="15" spans="1:9">
      <c r="A10" s="22" t="s">
        <v>319</v>
      </c>
      <c r="B10" s="60" t="str">
        <f>目录!F22</f>
        <v>3-9-3</v>
      </c>
      <c r="C10" s="19">
        <f>'3.9.3在产品'!F20</f>
        <v>0</v>
      </c>
      <c r="D10" s="20" t="str">
        <f>IF(基本信息!$C$4&lt;&gt;"B","",'3.9.3在产品'!I20)</f>
        <v/>
      </c>
      <c r="E10" s="21" t="str">
        <f>IF(基本信息!$C$4&lt;&gt;"B","",D10-C10)</f>
        <v/>
      </c>
      <c r="F10" s="61" t="str">
        <f>IF(基本信息!$C$4&lt;&gt;"B","",IF(C10=0,0,ROUND(E10/ABS(C10),4)))</f>
        <v/>
      </c>
      <c r="H10" s="42"/>
      <c r="I10" s="46" t="str">
        <f t="shared" si="0"/>
        <v>OK</v>
      </c>
    </row>
    <row r="11" ht="15" spans="1:9">
      <c r="A11" s="26" t="s">
        <v>320</v>
      </c>
      <c r="B11" s="60" t="str">
        <f>目录!F23</f>
        <v>3-9-4</v>
      </c>
      <c r="C11" s="19">
        <f>'3.9.4产成品'!F20</f>
        <v>0</v>
      </c>
      <c r="D11" s="20" t="str">
        <f>IF(基本信息!$C$4&lt;&gt;"B","",'3.9.4产成品'!I20)</f>
        <v/>
      </c>
      <c r="E11" s="21" t="str">
        <f>IF(基本信息!$C$4&lt;&gt;"B","",D11-C11)</f>
        <v/>
      </c>
      <c r="F11" s="61" t="str">
        <f>IF(基本信息!$C$4&lt;&gt;"B","",IF(C11=0,0,ROUND(E11/ABS(C11),4)))</f>
        <v/>
      </c>
      <c r="H11" s="42"/>
      <c r="I11" s="46" t="str">
        <f t="shared" si="0"/>
        <v>OK</v>
      </c>
    </row>
    <row r="12" ht="15" spans="1:9">
      <c r="A12" s="26" t="s">
        <v>321</v>
      </c>
      <c r="B12" s="60" t="str">
        <f>目录!F24</f>
        <v>3-9-5</v>
      </c>
      <c r="C12" s="19">
        <f>'3.9.5委托加工'!F20</f>
        <v>0</v>
      </c>
      <c r="D12" s="20" t="str">
        <f>IF(基本信息!$C$4&lt;&gt;"B","",'3.9.5委托加工'!I20)</f>
        <v/>
      </c>
      <c r="E12" s="21" t="str">
        <f>IF(基本信息!$C$4&lt;&gt;"B","",D12-C12)</f>
        <v/>
      </c>
      <c r="F12" s="61" t="str">
        <f>IF(基本信息!$C$4&lt;&gt;"B","",IF(C12=0,0,ROUND(E12/ABS(C12),4)))</f>
        <v/>
      </c>
      <c r="H12" s="42"/>
      <c r="I12" s="46" t="str">
        <f t="shared" si="0"/>
        <v>OK</v>
      </c>
    </row>
    <row r="13" ht="15" spans="1:9">
      <c r="A13" s="26" t="s">
        <v>322</v>
      </c>
      <c r="B13" s="60" t="str">
        <f>目录!F25</f>
        <v>3-9-6</v>
      </c>
      <c r="C13" s="19">
        <f>'3.9.6包装低值'!F20</f>
        <v>0</v>
      </c>
      <c r="D13" s="20" t="str">
        <f>IF(基本信息!$C$4&lt;&gt;"B","",'3.9.6包装低值'!I20)</f>
        <v/>
      </c>
      <c r="E13" s="21" t="str">
        <f>IF(基本信息!$C$4&lt;&gt;"B","",D13-C13)</f>
        <v/>
      </c>
      <c r="F13" s="61" t="str">
        <f>IF(基本信息!$C$4&lt;&gt;"B","",IF(C13=0,0,ROUND(E13/ABS(C13),4)))</f>
        <v/>
      </c>
      <c r="H13" s="42"/>
      <c r="I13" s="46" t="str">
        <f t="shared" si="0"/>
        <v>OK</v>
      </c>
    </row>
    <row r="14" spans="1:8">
      <c r="A14" s="26"/>
      <c r="B14" s="23"/>
      <c r="C14" s="19"/>
      <c r="D14" s="20"/>
      <c r="E14" s="21"/>
      <c r="F14" s="61"/>
      <c r="H14" s="42"/>
    </row>
    <row r="15" ht="15" spans="1:9">
      <c r="A15" s="27" t="s">
        <v>288</v>
      </c>
      <c r="B15" s="69"/>
      <c r="C15" s="30">
        <f>ROUND(SUM(C8:C14),2)</f>
        <v>0</v>
      </c>
      <c r="D15" s="31" t="str">
        <f>IF(基本信息!$C$4&lt;&gt;"B","",ROUND(SUM(D8:D14),2))</f>
        <v/>
      </c>
      <c r="E15" s="32" t="str">
        <f>IF(基本信息!$C$4&lt;&gt;"B","",ROUND(SUM(E8:E14),2))</f>
        <v/>
      </c>
      <c r="F15" s="101" t="str">
        <f>IF(基本信息!$C$4&lt;&gt;"B","",IF(C15=0,0,ROUND(E15/ABS(C15),4)))</f>
        <v/>
      </c>
      <c r="H15" s="45"/>
      <c r="I15" s="46" t="str">
        <f>IF(ABS(C15-H15)&lt;0.00001,"OK","F")</f>
        <v>OK</v>
      </c>
    </row>
    <row r="16" spans="1:6">
      <c r="A16" s="33"/>
      <c r="B16" s="33"/>
      <c r="C16" s="33"/>
      <c r="D16" s="33"/>
      <c r="E16" s="33"/>
      <c r="F16" s="33"/>
    </row>
    <row r="17" spans="1:7">
      <c r="A17" s="34" t="str">
        <f>"被评估企业填表人："&amp;基本信息!$C$13</f>
        <v>被评估企业填表人：易海龙</v>
      </c>
      <c r="B17" s="35"/>
      <c r="C17" s="35"/>
      <c r="D17" s="33"/>
      <c r="E17" s="33"/>
      <c r="F17" s="47" t="str">
        <f>IF(基本信息!$C$4="B","评估人员:"&amp;基本信息!C34,"")</f>
        <v/>
      </c>
      <c r="G17" s="48"/>
    </row>
    <row r="18" spans="1:6">
      <c r="A18" s="34" t="str">
        <f>"填表日期："&amp;基本信息!$C$14</f>
        <v>填表日期：2023年8月31日</v>
      </c>
      <c r="B18" s="35"/>
      <c r="C18" s="35"/>
      <c r="D18" s="33"/>
      <c r="E18" s="33"/>
      <c r="F18" s="33"/>
    </row>
  </sheetData>
  <mergeCells count="1">
    <mergeCell ref="A6:A7"/>
  </mergeCells>
  <printOptions horizontalCentered="1"/>
  <pageMargins left="0.31496062992126" right="0.31496062992126" top="0.94488188976378" bottom="0.551181102362205" header="0.31496062992126" footer="0.31496062992126"/>
  <pageSetup paperSize="9" fitToHeight="0" orientation="landscape"/>
  <headerFooter/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1:G98"/>
  <sheetViews>
    <sheetView showGridLines="0" view="pageBreakPreview" zoomScale="117" zoomScaleNormal="100" workbookViewId="0">
      <pane xSplit="7" ySplit="8" topLeftCell="H9" activePane="bottomRight" state="frozen"/>
      <selection/>
      <selection pane="topRight"/>
      <selection pane="bottomLeft"/>
      <selection pane="bottomRight" activeCell="C10" sqref="C10:G10"/>
    </sheetView>
  </sheetViews>
  <sheetFormatPr defaultColWidth="9" defaultRowHeight="14.25" outlineLevelCol="6"/>
  <cols>
    <col min="1" max="1" width="2.66666666666667" customWidth="1"/>
    <col min="2" max="2" width="28.4416666666667" customWidth="1"/>
    <col min="3" max="3" width="16.3333333333333" customWidth="1"/>
    <col min="4" max="4" width="13.4416666666667" customWidth="1"/>
    <col min="5" max="5" width="17" customWidth="1"/>
    <col min="6" max="6" width="15.1083333333333" customWidth="1"/>
    <col min="7" max="7" width="17.775" customWidth="1"/>
    <col min="8" max="12" width="11.3333333333333" customWidth="1"/>
  </cols>
  <sheetData>
    <row r="1" ht="20.25" spans="2:7">
      <c r="B1" s="339" t="s">
        <v>8</v>
      </c>
      <c r="C1" s="3"/>
      <c r="D1" s="3"/>
      <c r="E1" s="3"/>
      <c r="F1" s="3"/>
      <c r="G1" s="3"/>
    </row>
    <row r="2" ht="9" customHeight="1" spans="2:6">
      <c r="B2" s="304"/>
      <c r="C2" s="340"/>
      <c r="D2" s="340"/>
      <c r="E2" s="340"/>
      <c r="F2" s="340"/>
    </row>
    <row r="3" spans="2:7">
      <c r="B3" s="341" t="s">
        <v>9</v>
      </c>
      <c r="C3" s="342" t="s">
        <v>10</v>
      </c>
      <c r="D3" s="343"/>
      <c r="E3" s="343"/>
      <c r="F3" s="344"/>
      <c r="G3" s="345" t="s">
        <v>11</v>
      </c>
    </row>
    <row r="4" spans="2:7">
      <c r="B4" s="346" t="s">
        <v>12</v>
      </c>
      <c r="C4" s="347" t="s">
        <v>13</v>
      </c>
      <c r="D4" s="348" t="s">
        <v>14</v>
      </c>
      <c r="E4" s="348"/>
      <c r="F4" s="348"/>
      <c r="G4" s="349"/>
    </row>
    <row r="5" spans="2:7">
      <c r="B5" s="350" t="s">
        <v>15</v>
      </c>
      <c r="C5" s="351" t="s">
        <v>16</v>
      </c>
      <c r="D5" s="352"/>
      <c r="E5" s="352"/>
      <c r="F5" s="352"/>
      <c r="G5" s="353"/>
    </row>
    <row r="6" spans="2:7">
      <c r="B6" s="350" t="s">
        <v>17</v>
      </c>
      <c r="C6" s="351"/>
      <c r="D6" s="352"/>
      <c r="E6" s="352"/>
      <c r="F6" s="352"/>
      <c r="G6" s="353"/>
    </row>
    <row r="7" spans="2:7">
      <c r="B7" s="350" t="s">
        <v>18</v>
      </c>
      <c r="C7" s="354" t="s">
        <v>19</v>
      </c>
      <c r="D7" s="355"/>
      <c r="E7" s="355"/>
      <c r="F7" s="355"/>
      <c r="G7" s="356" t="s">
        <v>20</v>
      </c>
    </row>
    <row r="8" ht="15" spans="2:7">
      <c r="B8" s="357" t="s">
        <v>21</v>
      </c>
      <c r="C8" s="358" t="s">
        <v>22</v>
      </c>
      <c r="D8" s="359"/>
      <c r="E8" s="359"/>
      <c r="F8" s="359"/>
      <c r="G8" s="360"/>
    </row>
    <row r="9" ht="7.35" customHeight="1" spans="2:7">
      <c r="B9" s="304"/>
      <c r="G9" s="1"/>
    </row>
    <row r="10" spans="2:7">
      <c r="B10" s="361" t="s">
        <v>23</v>
      </c>
      <c r="C10" s="362" t="s">
        <v>24</v>
      </c>
      <c r="D10" s="363"/>
      <c r="E10" s="363"/>
      <c r="F10" s="363"/>
      <c r="G10" s="364"/>
    </row>
    <row r="11" spans="2:7">
      <c r="B11" s="365" t="s">
        <v>25</v>
      </c>
      <c r="C11" s="366" t="s">
        <v>26</v>
      </c>
      <c r="D11" s="367"/>
      <c r="E11" s="367"/>
      <c r="F11" s="367"/>
      <c r="G11" s="368"/>
    </row>
    <row r="12" spans="2:7">
      <c r="B12" s="365" t="s">
        <v>27</v>
      </c>
      <c r="C12" s="369"/>
      <c r="D12" s="370"/>
      <c r="E12" s="370"/>
      <c r="F12" s="370"/>
      <c r="G12" s="371"/>
    </row>
    <row r="13" spans="2:7">
      <c r="B13" s="365" t="s">
        <v>28</v>
      </c>
      <c r="C13" s="369" t="s">
        <v>29</v>
      </c>
      <c r="D13" s="370" t="s">
        <v>30</v>
      </c>
      <c r="E13" s="370"/>
      <c r="F13" s="370"/>
      <c r="G13" s="371"/>
    </row>
    <row r="14" ht="15" spans="2:7">
      <c r="B14" s="372" t="s">
        <v>31</v>
      </c>
      <c r="C14" s="373" t="s">
        <v>19</v>
      </c>
      <c r="D14" s="374"/>
      <c r="E14" s="374"/>
      <c r="F14" s="374"/>
      <c r="G14" s="375" t="s">
        <v>20</v>
      </c>
    </row>
    <row r="15" ht="15" spans="2:7">
      <c r="B15" s="304"/>
      <c r="C15" s="5"/>
      <c r="D15" s="5"/>
      <c r="E15" s="5"/>
      <c r="F15" s="5"/>
      <c r="G15" s="1"/>
    </row>
    <row r="16" spans="2:7">
      <c r="B16" s="376" t="s">
        <v>32</v>
      </c>
      <c r="C16" s="377" t="s">
        <v>33</v>
      </c>
      <c r="D16" s="378"/>
      <c r="E16" s="378"/>
      <c r="F16" s="378"/>
      <c r="G16" s="379" t="s">
        <v>20</v>
      </c>
    </row>
    <row r="17" spans="2:7">
      <c r="B17" s="380" t="s">
        <v>34</v>
      </c>
      <c r="C17" s="354" t="s">
        <v>33</v>
      </c>
      <c r="D17" s="5"/>
      <c r="E17" s="5"/>
      <c r="F17" s="5"/>
      <c r="G17" s="381" t="s">
        <v>20</v>
      </c>
    </row>
    <row r="18" spans="2:7">
      <c r="B18" s="382" t="s">
        <v>35</v>
      </c>
      <c r="C18" s="383" t="s">
        <v>36</v>
      </c>
      <c r="D18" s="5"/>
      <c r="E18" s="384" t="s">
        <v>37</v>
      </c>
      <c r="F18" s="385" t="s">
        <v>38</v>
      </c>
      <c r="G18" s="386"/>
    </row>
    <row r="19" spans="2:7">
      <c r="B19" s="387" t="s">
        <v>39</v>
      </c>
      <c r="C19" s="388" t="s">
        <v>40</v>
      </c>
      <c r="D19" s="389"/>
      <c r="E19" s="389"/>
      <c r="F19" s="390"/>
      <c r="G19" s="391" t="s">
        <v>41</v>
      </c>
    </row>
    <row r="20" spans="2:7">
      <c r="B20" s="392" t="s">
        <v>42</v>
      </c>
      <c r="C20" s="393" t="s">
        <v>43</v>
      </c>
      <c r="D20" s="394"/>
      <c r="E20" s="394"/>
      <c r="F20" s="395"/>
      <c r="G20" s="396" t="s">
        <v>44</v>
      </c>
    </row>
    <row r="21" spans="2:7">
      <c r="B21" s="397" t="s">
        <v>45</v>
      </c>
      <c r="C21" s="393" t="s">
        <v>43</v>
      </c>
      <c r="D21" s="394"/>
      <c r="E21" s="394"/>
      <c r="F21" s="395"/>
      <c r="G21" s="398" t="s">
        <v>46</v>
      </c>
    </row>
    <row r="22" spans="2:7">
      <c r="B22" s="399" t="s">
        <v>47</v>
      </c>
      <c r="C22" s="393" t="s">
        <v>43</v>
      </c>
      <c r="D22" s="394"/>
      <c r="E22" s="394"/>
      <c r="F22" s="395"/>
      <c r="G22" s="400" t="s">
        <v>48</v>
      </c>
    </row>
    <row r="23" spans="2:7">
      <c r="B23" s="401" t="s">
        <v>49</v>
      </c>
      <c r="C23" s="393" t="s">
        <v>43</v>
      </c>
      <c r="D23" s="394"/>
      <c r="E23" s="394"/>
      <c r="F23" s="395"/>
      <c r="G23" s="400" t="s">
        <v>50</v>
      </c>
    </row>
    <row r="24" spans="2:7">
      <c r="B24" s="401" t="s">
        <v>51</v>
      </c>
      <c r="C24" s="393" t="s">
        <v>43</v>
      </c>
      <c r="D24" s="394"/>
      <c r="E24" s="394"/>
      <c r="F24" s="395"/>
      <c r="G24" s="400" t="s">
        <v>52</v>
      </c>
    </row>
    <row r="25" spans="2:7">
      <c r="B25" s="401" t="s">
        <v>53</v>
      </c>
      <c r="C25" s="393" t="s">
        <v>43</v>
      </c>
      <c r="D25" s="394"/>
      <c r="E25" s="394"/>
      <c r="F25" s="395"/>
      <c r="G25" s="400" t="s">
        <v>54</v>
      </c>
    </row>
    <row r="26" spans="2:7">
      <c r="B26" s="402" t="s">
        <v>55</v>
      </c>
      <c r="C26" s="393" t="s">
        <v>43</v>
      </c>
      <c r="D26" s="394"/>
      <c r="E26" s="394"/>
      <c r="F26" s="395"/>
      <c r="G26" s="400" t="s">
        <v>56</v>
      </c>
    </row>
    <row r="27" spans="2:7">
      <c r="B27" s="403" t="s">
        <v>57</v>
      </c>
      <c r="C27" s="393" t="s">
        <v>43</v>
      </c>
      <c r="D27" s="394"/>
      <c r="E27" s="394"/>
      <c r="F27" s="395"/>
      <c r="G27" s="404" t="s">
        <v>58</v>
      </c>
    </row>
    <row r="28" spans="2:7">
      <c r="B28" s="403" t="s">
        <v>59</v>
      </c>
      <c r="C28" s="393" t="s">
        <v>43</v>
      </c>
      <c r="D28" s="394"/>
      <c r="E28" s="394"/>
      <c r="F28" s="395"/>
      <c r="G28" s="404" t="s">
        <v>60</v>
      </c>
    </row>
    <row r="29" spans="2:7">
      <c r="B29" s="403" t="s">
        <v>61</v>
      </c>
      <c r="C29" s="393" t="s">
        <v>43</v>
      </c>
      <c r="D29" s="394"/>
      <c r="E29" s="394"/>
      <c r="F29" s="395"/>
      <c r="G29" s="404" t="s">
        <v>62</v>
      </c>
    </row>
    <row r="30" spans="2:7">
      <c r="B30" s="403" t="s">
        <v>63</v>
      </c>
      <c r="C30" s="393" t="s">
        <v>43</v>
      </c>
      <c r="D30" s="394"/>
      <c r="E30" s="394"/>
      <c r="F30" s="395"/>
      <c r="G30" s="404" t="s">
        <v>64</v>
      </c>
    </row>
    <row r="31" spans="2:7">
      <c r="B31" s="403" t="s">
        <v>65</v>
      </c>
      <c r="C31" s="393" t="s">
        <v>43</v>
      </c>
      <c r="D31" s="394"/>
      <c r="E31" s="394"/>
      <c r="F31" s="395"/>
      <c r="G31" s="404" t="s">
        <v>66</v>
      </c>
    </row>
    <row r="32" spans="2:7">
      <c r="B32" s="405" t="s">
        <v>67</v>
      </c>
      <c r="C32" s="393" t="s">
        <v>43</v>
      </c>
      <c r="D32" s="394"/>
      <c r="E32" s="394"/>
      <c r="F32" s="395"/>
      <c r="G32" s="406" t="s">
        <v>68</v>
      </c>
    </row>
    <row r="33" spans="2:7">
      <c r="B33" s="405" t="s">
        <v>69</v>
      </c>
      <c r="C33" s="393" t="s">
        <v>43</v>
      </c>
      <c r="D33" s="394"/>
      <c r="E33" s="394"/>
      <c r="F33" s="395"/>
      <c r="G33" s="406" t="s">
        <v>70</v>
      </c>
    </row>
    <row r="34" spans="2:7">
      <c r="B34" s="405" t="s">
        <v>71</v>
      </c>
      <c r="C34" s="393" t="s">
        <v>43</v>
      </c>
      <c r="D34" s="394"/>
      <c r="E34" s="394"/>
      <c r="F34" s="395"/>
      <c r="G34" s="406" t="s">
        <v>72</v>
      </c>
    </row>
    <row r="35" spans="2:7">
      <c r="B35" s="405" t="s">
        <v>73</v>
      </c>
      <c r="C35" s="393" t="s">
        <v>43</v>
      </c>
      <c r="D35" s="394"/>
      <c r="E35" s="394"/>
      <c r="F35" s="395"/>
      <c r="G35" s="406" t="s">
        <v>74</v>
      </c>
    </row>
    <row r="36" spans="2:7">
      <c r="B36" s="405" t="s">
        <v>75</v>
      </c>
      <c r="C36" s="393" t="s">
        <v>43</v>
      </c>
      <c r="D36" s="394"/>
      <c r="E36" s="394"/>
      <c r="F36" s="395"/>
      <c r="G36" s="406" t="s">
        <v>76</v>
      </c>
    </row>
    <row r="37" spans="2:7">
      <c r="B37" s="403" t="s">
        <v>77</v>
      </c>
      <c r="C37" s="393" t="s">
        <v>43</v>
      </c>
      <c r="D37" s="394"/>
      <c r="E37" s="394"/>
      <c r="F37" s="395"/>
      <c r="G37" s="404" t="s">
        <v>78</v>
      </c>
    </row>
    <row r="38" spans="2:7">
      <c r="B38" s="403" t="s">
        <v>79</v>
      </c>
      <c r="C38" s="393" t="s">
        <v>43</v>
      </c>
      <c r="D38" s="394"/>
      <c r="E38" s="394"/>
      <c r="F38" s="395"/>
      <c r="G38" s="404" t="s">
        <v>80</v>
      </c>
    </row>
    <row r="39" spans="2:7">
      <c r="B39" s="403" t="s">
        <v>81</v>
      </c>
      <c r="C39" s="393" t="s">
        <v>43</v>
      </c>
      <c r="D39" s="394"/>
      <c r="E39" s="394"/>
      <c r="F39" s="395"/>
      <c r="G39" s="404" t="s">
        <v>82</v>
      </c>
    </row>
    <row r="40" spans="2:7">
      <c r="B40" s="403" t="s">
        <v>83</v>
      </c>
      <c r="C40" s="393" t="s">
        <v>43</v>
      </c>
      <c r="D40" s="394"/>
      <c r="E40" s="394"/>
      <c r="F40" s="395"/>
      <c r="G40" s="404" t="s">
        <v>84</v>
      </c>
    </row>
    <row r="41" spans="2:7">
      <c r="B41" s="405" t="s">
        <v>85</v>
      </c>
      <c r="C41" s="393" t="s">
        <v>43</v>
      </c>
      <c r="D41" s="394"/>
      <c r="E41" s="394"/>
      <c r="F41" s="395"/>
      <c r="G41" s="406" t="s">
        <v>86</v>
      </c>
    </row>
    <row r="42" spans="2:7">
      <c r="B42" s="405" t="s">
        <v>87</v>
      </c>
      <c r="C42" s="393" t="s">
        <v>43</v>
      </c>
      <c r="D42" s="394"/>
      <c r="E42" s="394"/>
      <c r="F42" s="395"/>
      <c r="G42" s="406" t="s">
        <v>88</v>
      </c>
    </row>
    <row r="43" spans="2:7">
      <c r="B43" s="405" t="s">
        <v>89</v>
      </c>
      <c r="C43" s="393" t="s">
        <v>43</v>
      </c>
      <c r="D43" s="394"/>
      <c r="E43" s="394"/>
      <c r="F43" s="395"/>
      <c r="G43" s="406" t="s">
        <v>90</v>
      </c>
    </row>
    <row r="44" spans="2:7">
      <c r="B44" s="405" t="s">
        <v>91</v>
      </c>
      <c r="C44" s="393" t="s">
        <v>43</v>
      </c>
      <c r="D44" s="394"/>
      <c r="E44" s="394"/>
      <c r="F44" s="395"/>
      <c r="G44" s="406" t="s">
        <v>92</v>
      </c>
    </row>
    <row r="45" spans="2:7">
      <c r="B45" s="405" t="s">
        <v>93</v>
      </c>
      <c r="C45" s="393" t="s">
        <v>43</v>
      </c>
      <c r="D45" s="394"/>
      <c r="E45" s="394"/>
      <c r="F45" s="395"/>
      <c r="G45" s="406" t="s">
        <v>94</v>
      </c>
    </row>
    <row r="46" spans="2:7">
      <c r="B46" s="403" t="s">
        <v>95</v>
      </c>
      <c r="C46" s="393" t="s">
        <v>43</v>
      </c>
      <c r="D46" s="394"/>
      <c r="E46" s="394"/>
      <c r="F46" s="395"/>
      <c r="G46" s="404" t="s">
        <v>96</v>
      </c>
    </row>
    <row r="47" spans="2:7">
      <c r="B47" s="403" t="s">
        <v>97</v>
      </c>
      <c r="C47" s="393" t="s">
        <v>43</v>
      </c>
      <c r="D47" s="394"/>
      <c r="E47" s="394"/>
      <c r="F47" s="395"/>
      <c r="G47" s="404" t="s">
        <v>98</v>
      </c>
    </row>
    <row r="48" spans="2:7">
      <c r="B48" s="403" t="s">
        <v>99</v>
      </c>
      <c r="C48" s="393" t="s">
        <v>43</v>
      </c>
      <c r="D48" s="394"/>
      <c r="E48" s="394"/>
      <c r="F48" s="395"/>
      <c r="G48" s="404" t="s">
        <v>100</v>
      </c>
    </row>
    <row r="49" spans="2:7">
      <c r="B49" s="403" t="s">
        <v>101</v>
      </c>
      <c r="C49" s="393" t="s">
        <v>43</v>
      </c>
      <c r="D49" s="394"/>
      <c r="E49" s="394"/>
      <c r="F49" s="395"/>
      <c r="G49" s="404" t="s">
        <v>102</v>
      </c>
    </row>
    <row r="50" spans="2:7">
      <c r="B50" s="403" t="s">
        <v>103</v>
      </c>
      <c r="C50" s="393" t="s">
        <v>43</v>
      </c>
      <c r="D50" s="394"/>
      <c r="E50" s="394"/>
      <c r="F50" s="395"/>
      <c r="G50" s="404" t="s">
        <v>104</v>
      </c>
    </row>
    <row r="51" spans="2:7">
      <c r="B51" s="405" t="s">
        <v>105</v>
      </c>
      <c r="C51" s="393" t="s">
        <v>43</v>
      </c>
      <c r="D51" s="394"/>
      <c r="E51" s="394"/>
      <c r="F51" s="395"/>
      <c r="G51" s="406" t="s">
        <v>106</v>
      </c>
    </row>
    <row r="52" spans="2:7">
      <c r="B52" s="405" t="s">
        <v>107</v>
      </c>
      <c r="C52" s="393" t="s">
        <v>43</v>
      </c>
      <c r="D52" s="394"/>
      <c r="E52" s="394"/>
      <c r="F52" s="395"/>
      <c r="G52" s="406" t="s">
        <v>108</v>
      </c>
    </row>
    <row r="53" spans="2:7">
      <c r="B53" s="405" t="s">
        <v>109</v>
      </c>
      <c r="C53" s="393" t="s">
        <v>43</v>
      </c>
      <c r="D53" s="394"/>
      <c r="E53" s="394"/>
      <c r="F53" s="395"/>
      <c r="G53" s="406" t="s">
        <v>110</v>
      </c>
    </row>
    <row r="54" spans="2:7">
      <c r="B54" s="405" t="s">
        <v>111</v>
      </c>
      <c r="C54" s="393" t="s">
        <v>43</v>
      </c>
      <c r="D54" s="394"/>
      <c r="E54" s="394"/>
      <c r="F54" s="395"/>
      <c r="G54" s="406" t="s">
        <v>112</v>
      </c>
    </row>
    <row r="55" spans="2:7">
      <c r="B55" s="403" t="s">
        <v>113</v>
      </c>
      <c r="C55" s="393" t="s">
        <v>43</v>
      </c>
      <c r="D55" s="394"/>
      <c r="E55" s="394"/>
      <c r="F55" s="395"/>
      <c r="G55" s="404" t="s">
        <v>114</v>
      </c>
    </row>
    <row r="56" spans="2:7">
      <c r="B56" s="403" t="s">
        <v>115</v>
      </c>
      <c r="C56" s="393" t="s">
        <v>43</v>
      </c>
      <c r="D56" s="394"/>
      <c r="E56" s="394"/>
      <c r="F56" s="395"/>
      <c r="G56" s="404" t="s">
        <v>116</v>
      </c>
    </row>
    <row r="57" spans="2:7">
      <c r="B57" s="403" t="s">
        <v>117</v>
      </c>
      <c r="C57" s="393" t="s">
        <v>43</v>
      </c>
      <c r="D57" s="394"/>
      <c r="E57" s="394"/>
      <c r="F57" s="395"/>
      <c r="G57" s="404" t="s">
        <v>118</v>
      </c>
    </row>
    <row r="58" spans="2:7">
      <c r="B58" s="403" t="s">
        <v>119</v>
      </c>
      <c r="C58" s="393" t="s">
        <v>43</v>
      </c>
      <c r="D58" s="394"/>
      <c r="E58" s="394"/>
      <c r="F58" s="395"/>
      <c r="G58" s="404" t="s">
        <v>120</v>
      </c>
    </row>
    <row r="59" spans="2:7">
      <c r="B59" s="403" t="s">
        <v>121</v>
      </c>
      <c r="C59" s="393" t="s">
        <v>43</v>
      </c>
      <c r="D59" s="394"/>
      <c r="E59" s="394"/>
      <c r="F59" s="395"/>
      <c r="G59" s="404" t="s">
        <v>122</v>
      </c>
    </row>
    <row r="60" spans="2:7">
      <c r="B60" s="405" t="s">
        <v>123</v>
      </c>
      <c r="C60" s="393" t="s">
        <v>43</v>
      </c>
      <c r="D60" s="394"/>
      <c r="E60" s="394"/>
      <c r="F60" s="395"/>
      <c r="G60" s="406" t="s">
        <v>124</v>
      </c>
    </row>
    <row r="61" spans="2:7">
      <c r="B61" s="405" t="s">
        <v>125</v>
      </c>
      <c r="C61" s="393" t="s">
        <v>43</v>
      </c>
      <c r="D61" s="394"/>
      <c r="E61" s="394"/>
      <c r="F61" s="395"/>
      <c r="G61" s="406" t="s">
        <v>126</v>
      </c>
    </row>
    <row r="62" spans="2:7">
      <c r="B62" s="405" t="s">
        <v>127</v>
      </c>
      <c r="C62" s="393" t="s">
        <v>43</v>
      </c>
      <c r="D62" s="394"/>
      <c r="E62" s="394"/>
      <c r="F62" s="395"/>
      <c r="G62" s="406" t="s">
        <v>128</v>
      </c>
    </row>
    <row r="63" spans="2:7">
      <c r="B63" s="405" t="s">
        <v>129</v>
      </c>
      <c r="C63" s="393" t="s">
        <v>43</v>
      </c>
      <c r="D63" s="394"/>
      <c r="E63" s="394"/>
      <c r="F63" s="395"/>
      <c r="G63" s="406" t="s">
        <v>130</v>
      </c>
    </row>
    <row r="64" spans="2:7">
      <c r="B64" s="405" t="s">
        <v>131</v>
      </c>
      <c r="C64" s="393" t="s">
        <v>43</v>
      </c>
      <c r="D64" s="394"/>
      <c r="E64" s="394"/>
      <c r="F64" s="395"/>
      <c r="G64" s="406" t="s">
        <v>132</v>
      </c>
    </row>
    <row r="65" spans="2:7">
      <c r="B65" s="403" t="s">
        <v>133</v>
      </c>
      <c r="C65" s="393" t="s">
        <v>43</v>
      </c>
      <c r="D65" s="394"/>
      <c r="E65" s="394"/>
      <c r="F65" s="395"/>
      <c r="G65" s="404" t="s">
        <v>134</v>
      </c>
    </row>
    <row r="66" spans="2:7">
      <c r="B66" s="403" t="s">
        <v>135</v>
      </c>
      <c r="C66" s="393" t="s">
        <v>43</v>
      </c>
      <c r="D66" s="394"/>
      <c r="E66" s="394"/>
      <c r="F66" s="395"/>
      <c r="G66" s="404" t="s">
        <v>136</v>
      </c>
    </row>
    <row r="67" spans="2:7">
      <c r="B67" s="403" t="s">
        <v>137</v>
      </c>
      <c r="C67" s="393" t="s">
        <v>43</v>
      </c>
      <c r="D67" s="394"/>
      <c r="E67" s="394"/>
      <c r="F67" s="395"/>
      <c r="G67" s="404" t="s">
        <v>138</v>
      </c>
    </row>
    <row r="68" spans="2:7">
      <c r="B68" s="403" t="s">
        <v>139</v>
      </c>
      <c r="C68" s="393" t="s">
        <v>43</v>
      </c>
      <c r="D68" s="394"/>
      <c r="E68" s="394"/>
      <c r="F68" s="395"/>
      <c r="G68" s="404" t="s">
        <v>140</v>
      </c>
    </row>
    <row r="69" spans="2:7">
      <c r="B69" s="403" t="s">
        <v>141</v>
      </c>
      <c r="C69" s="393" t="s">
        <v>43</v>
      </c>
      <c r="D69" s="394"/>
      <c r="E69" s="394"/>
      <c r="F69" s="395"/>
      <c r="G69" s="404" t="s">
        <v>142</v>
      </c>
    </row>
    <row r="70" spans="2:7">
      <c r="B70" s="405" t="s">
        <v>143</v>
      </c>
      <c r="C70" s="393" t="s">
        <v>43</v>
      </c>
      <c r="D70" s="394"/>
      <c r="E70" s="394"/>
      <c r="F70" s="395"/>
      <c r="G70" s="406" t="s">
        <v>144</v>
      </c>
    </row>
    <row r="71" spans="2:7">
      <c r="B71" s="405" t="s">
        <v>145</v>
      </c>
      <c r="C71" s="393" t="s">
        <v>43</v>
      </c>
      <c r="D71" s="394"/>
      <c r="E71" s="394"/>
      <c r="F71" s="395"/>
      <c r="G71" s="406" t="s">
        <v>146</v>
      </c>
    </row>
    <row r="72" spans="2:7">
      <c r="B72" s="405" t="s">
        <v>147</v>
      </c>
      <c r="C72" s="393" t="s">
        <v>43</v>
      </c>
      <c r="D72" s="394"/>
      <c r="E72" s="394"/>
      <c r="F72" s="395"/>
      <c r="G72" s="406" t="s">
        <v>148</v>
      </c>
    </row>
    <row r="73" spans="2:7">
      <c r="B73" s="405" t="s">
        <v>149</v>
      </c>
      <c r="C73" s="393" t="s">
        <v>43</v>
      </c>
      <c r="D73" s="394"/>
      <c r="E73" s="394"/>
      <c r="F73" s="395"/>
      <c r="G73" s="406" t="s">
        <v>150</v>
      </c>
    </row>
    <row r="74" spans="2:7">
      <c r="B74" s="405" t="s">
        <v>151</v>
      </c>
      <c r="C74" s="393" t="s">
        <v>43</v>
      </c>
      <c r="D74" s="394"/>
      <c r="E74" s="394"/>
      <c r="F74" s="395"/>
      <c r="G74" s="406" t="s">
        <v>152</v>
      </c>
    </row>
    <row r="75" spans="2:7">
      <c r="B75" s="403" t="s">
        <v>153</v>
      </c>
      <c r="C75" s="393" t="s">
        <v>43</v>
      </c>
      <c r="D75" s="394"/>
      <c r="E75" s="394"/>
      <c r="F75" s="395"/>
      <c r="G75" s="404" t="s">
        <v>154</v>
      </c>
    </row>
    <row r="76" spans="2:7">
      <c r="B76" s="403" t="s">
        <v>155</v>
      </c>
      <c r="C76" s="393" t="s">
        <v>43</v>
      </c>
      <c r="D76" s="394"/>
      <c r="E76" s="394"/>
      <c r="F76" s="395"/>
      <c r="G76" s="404" t="s">
        <v>156</v>
      </c>
    </row>
    <row r="77" spans="2:7">
      <c r="B77" s="403" t="s">
        <v>157</v>
      </c>
      <c r="C77" s="393" t="s">
        <v>43</v>
      </c>
      <c r="D77" s="394"/>
      <c r="E77" s="394"/>
      <c r="F77" s="395"/>
      <c r="G77" s="404" t="s">
        <v>158</v>
      </c>
    </row>
    <row r="78" spans="2:7">
      <c r="B78" s="403" t="s">
        <v>159</v>
      </c>
      <c r="C78" s="393" t="s">
        <v>43</v>
      </c>
      <c r="D78" s="394"/>
      <c r="E78" s="394"/>
      <c r="F78" s="395"/>
      <c r="G78" s="404" t="s">
        <v>160</v>
      </c>
    </row>
    <row r="79" spans="2:7">
      <c r="B79" s="403" t="s">
        <v>161</v>
      </c>
      <c r="C79" s="393" t="s">
        <v>43</v>
      </c>
      <c r="D79" s="394"/>
      <c r="E79" s="394"/>
      <c r="F79" s="395"/>
      <c r="G79" s="404" t="s">
        <v>162</v>
      </c>
    </row>
    <row r="80" spans="2:7">
      <c r="B80" s="405" t="s">
        <v>163</v>
      </c>
      <c r="C80" s="393" t="s">
        <v>43</v>
      </c>
      <c r="D80" s="394"/>
      <c r="E80" s="394"/>
      <c r="F80" s="395"/>
      <c r="G80" s="406" t="s">
        <v>164</v>
      </c>
    </row>
    <row r="81" spans="2:7">
      <c r="B81" s="405" t="s">
        <v>165</v>
      </c>
      <c r="C81" s="393" t="s">
        <v>43</v>
      </c>
      <c r="D81" s="394"/>
      <c r="E81" s="394"/>
      <c r="F81" s="395"/>
      <c r="G81" s="406" t="s">
        <v>166</v>
      </c>
    </row>
    <row r="82" spans="2:7">
      <c r="B82" s="405" t="s">
        <v>167</v>
      </c>
      <c r="C82" s="393" t="s">
        <v>43</v>
      </c>
      <c r="D82" s="394"/>
      <c r="E82" s="394"/>
      <c r="F82" s="395"/>
      <c r="G82" s="406" t="s">
        <v>168</v>
      </c>
    </row>
    <row r="83" spans="2:7">
      <c r="B83" s="405" t="s">
        <v>169</v>
      </c>
      <c r="C83" s="393" t="s">
        <v>43</v>
      </c>
      <c r="D83" s="394"/>
      <c r="E83" s="394"/>
      <c r="F83" s="395"/>
      <c r="G83" s="406" t="s">
        <v>170</v>
      </c>
    </row>
    <row r="84" spans="2:7">
      <c r="B84" s="405" t="s">
        <v>171</v>
      </c>
      <c r="C84" s="393" t="s">
        <v>43</v>
      </c>
      <c r="D84" s="394"/>
      <c r="E84" s="394"/>
      <c r="F84" s="395"/>
      <c r="G84" s="406" t="s">
        <v>172</v>
      </c>
    </row>
    <row r="85" spans="2:7">
      <c r="B85" s="403" t="s">
        <v>173</v>
      </c>
      <c r="C85" s="393" t="s">
        <v>43</v>
      </c>
      <c r="D85" s="394"/>
      <c r="E85" s="394"/>
      <c r="F85" s="395"/>
      <c r="G85" s="404" t="s">
        <v>174</v>
      </c>
    </row>
    <row r="86" spans="2:7">
      <c r="B86" s="403" t="s">
        <v>175</v>
      </c>
      <c r="C86" s="393" t="s">
        <v>43</v>
      </c>
      <c r="D86" s="394"/>
      <c r="E86" s="394"/>
      <c r="F86" s="395"/>
      <c r="G86" s="404" t="s">
        <v>176</v>
      </c>
    </row>
    <row r="87" spans="2:7">
      <c r="B87" s="403" t="s">
        <v>177</v>
      </c>
      <c r="C87" s="393" t="s">
        <v>43</v>
      </c>
      <c r="D87" s="394"/>
      <c r="E87" s="394"/>
      <c r="F87" s="395"/>
      <c r="G87" s="404" t="s">
        <v>178</v>
      </c>
    </row>
    <row r="88" spans="2:7">
      <c r="B88" s="403" t="s">
        <v>179</v>
      </c>
      <c r="C88" s="393" t="s">
        <v>43</v>
      </c>
      <c r="D88" s="394"/>
      <c r="E88" s="394"/>
      <c r="F88" s="395"/>
      <c r="G88" s="404" t="s">
        <v>180</v>
      </c>
    </row>
    <row r="89" spans="2:7">
      <c r="B89" s="403" t="s">
        <v>181</v>
      </c>
      <c r="C89" s="393" t="s">
        <v>43</v>
      </c>
      <c r="D89" s="394"/>
      <c r="E89" s="394"/>
      <c r="F89" s="395"/>
      <c r="G89" s="404" t="s">
        <v>182</v>
      </c>
    </row>
    <row r="90" spans="2:7">
      <c r="B90" s="405" t="s">
        <v>183</v>
      </c>
      <c r="C90" s="393" t="s">
        <v>43</v>
      </c>
      <c r="D90" s="394"/>
      <c r="E90" s="394"/>
      <c r="F90" s="395"/>
      <c r="G90" s="406" t="s">
        <v>184</v>
      </c>
    </row>
    <row r="91" spans="2:7">
      <c r="B91" s="405" t="s">
        <v>185</v>
      </c>
      <c r="C91" s="393" t="s">
        <v>43</v>
      </c>
      <c r="D91" s="394"/>
      <c r="E91" s="394"/>
      <c r="F91" s="395"/>
      <c r="G91" s="406" t="s">
        <v>186</v>
      </c>
    </row>
    <row r="92" spans="2:7">
      <c r="B92" s="405" t="s">
        <v>187</v>
      </c>
      <c r="C92" s="393" t="s">
        <v>43</v>
      </c>
      <c r="D92" s="394"/>
      <c r="E92" s="394"/>
      <c r="F92" s="395"/>
      <c r="G92" s="406" t="s">
        <v>188</v>
      </c>
    </row>
    <row r="93" spans="2:7">
      <c r="B93" s="405" t="s">
        <v>189</v>
      </c>
      <c r="C93" s="393" t="s">
        <v>43</v>
      </c>
      <c r="D93" s="394"/>
      <c r="E93" s="394"/>
      <c r="F93" s="395"/>
      <c r="G93" s="406" t="s">
        <v>190</v>
      </c>
    </row>
    <row r="94" spans="2:7">
      <c r="B94" s="405" t="s">
        <v>191</v>
      </c>
      <c r="C94" s="393" t="s">
        <v>43</v>
      </c>
      <c r="D94" s="394"/>
      <c r="E94" s="394"/>
      <c r="F94" s="395"/>
      <c r="G94" s="406" t="s">
        <v>192</v>
      </c>
    </row>
    <row r="95" spans="2:7">
      <c r="B95" s="403" t="s">
        <v>193</v>
      </c>
      <c r="C95" s="393" t="s">
        <v>43</v>
      </c>
      <c r="D95" s="394"/>
      <c r="E95" s="394"/>
      <c r="F95" s="395"/>
      <c r="G95" s="404" t="s">
        <v>194</v>
      </c>
    </row>
    <row r="96" spans="2:7">
      <c r="B96" s="403" t="s">
        <v>195</v>
      </c>
      <c r="C96" s="393" t="s">
        <v>43</v>
      </c>
      <c r="D96" s="394"/>
      <c r="E96" s="394"/>
      <c r="F96" s="395"/>
      <c r="G96" s="404" t="s">
        <v>196</v>
      </c>
    </row>
    <row r="97" spans="2:7">
      <c r="B97" s="403" t="s">
        <v>197</v>
      </c>
      <c r="C97" s="393" t="s">
        <v>43</v>
      </c>
      <c r="D97" s="394"/>
      <c r="E97" s="394"/>
      <c r="F97" s="395"/>
      <c r="G97" s="404" t="s">
        <v>198</v>
      </c>
    </row>
    <row r="98" ht="15" spans="2:7">
      <c r="B98" s="407" t="s">
        <v>199</v>
      </c>
      <c r="C98" s="393" t="s">
        <v>43</v>
      </c>
      <c r="D98" s="394"/>
      <c r="E98" s="394"/>
      <c r="F98" s="395"/>
      <c r="G98" s="408" t="s">
        <v>200</v>
      </c>
    </row>
  </sheetData>
  <mergeCells count="86">
    <mergeCell ref="C3:F3"/>
    <mergeCell ref="D4:G4"/>
    <mergeCell ref="C5:G5"/>
    <mergeCell ref="C6:G6"/>
    <mergeCell ref="C8:G8"/>
    <mergeCell ref="C10:G1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</mergeCells>
  <pageMargins left="0.7" right="0.7" top="0.75" bottom="0.75" header="0.3" footer="0.3"/>
  <pageSetup paperSize="9" scale="77" orientation="portrait"/>
  <headerFooter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showGridLines="0" view="pageBreakPreview" zoomScaleNormal="100" workbookViewId="0">
      <pane xSplit="13" ySplit="6" topLeftCell="N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28.4416666666667" customWidth="1"/>
    <col min="3" max="3" width="9.44166666666667" customWidth="1"/>
    <col min="4" max="4" width="5.44166666666667" customWidth="1"/>
    <col min="5" max="6" width="7.44166666666667" customWidth="1"/>
    <col min="7" max="7" width="15.6666666666667" customWidth="1"/>
    <col min="8" max="8" width="8.10833333333333" customWidth="1"/>
    <col min="9" max="9" width="7.88333333333333" customWidth="1"/>
    <col min="10" max="10" width="15.6666666666667" customWidth="1"/>
    <col min="11" max="11" width="12.4416666666667" customWidth="1"/>
    <col min="12" max="12" width="8.33333333333333" customWidth="1"/>
    <col min="15" max="15" width="12.4416666666667" customWidth="1"/>
  </cols>
  <sheetData>
    <row r="1" ht="26.4" customHeight="1" spans="1:13">
      <c r="A1" s="2" t="str">
        <f>目录!C20</f>
        <v>存货——材料采购/在途物资评估申报明细表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36"/>
      <c r="M3" s="36" t="str">
        <f>目录!$E20&amp;目录!$F20</f>
        <v>表(申)3-9-1</v>
      </c>
    </row>
    <row r="4" spans="1:13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6" t="s">
        <v>222</v>
      </c>
    </row>
    <row r="5" spans="1:13">
      <c r="A5" s="6" t="s">
        <v>223</v>
      </c>
      <c r="B5" s="7"/>
      <c r="C5" s="7"/>
      <c r="D5" s="7"/>
      <c r="E5" s="7"/>
      <c r="F5" s="7"/>
      <c r="G5" s="7"/>
      <c r="H5" s="8" t="s">
        <v>224</v>
      </c>
      <c r="I5" s="9"/>
      <c r="J5" s="9"/>
      <c r="K5" s="9"/>
      <c r="L5" s="9"/>
      <c r="M5" s="37"/>
    </row>
    <row r="6" s="1" customFormat="1" ht="12.75" spans="1:16">
      <c r="A6" s="10" t="s">
        <v>290</v>
      </c>
      <c r="B6" s="11" t="s">
        <v>323</v>
      </c>
      <c r="C6" s="11" t="s">
        <v>324</v>
      </c>
      <c r="D6" s="11" t="s">
        <v>325</v>
      </c>
      <c r="E6" s="11" t="s">
        <v>326</v>
      </c>
      <c r="F6" s="12" t="s">
        <v>327</v>
      </c>
      <c r="G6" s="12" t="s">
        <v>225</v>
      </c>
      <c r="H6" s="13" t="s">
        <v>327</v>
      </c>
      <c r="I6" s="134" t="s">
        <v>326</v>
      </c>
      <c r="J6" s="134" t="s">
        <v>211</v>
      </c>
      <c r="K6" s="14" t="s">
        <v>212</v>
      </c>
      <c r="L6" s="14" t="s">
        <v>213</v>
      </c>
      <c r="M6" s="38" t="s">
        <v>293</v>
      </c>
      <c r="O6" s="39" t="s">
        <v>226</v>
      </c>
      <c r="P6" s="39" t="s">
        <v>227</v>
      </c>
    </row>
    <row r="7" spans="1:15">
      <c r="A7" s="15">
        <v>1</v>
      </c>
      <c r="B7" s="16"/>
      <c r="C7" s="249"/>
      <c r="D7" s="25"/>
      <c r="E7" s="135"/>
      <c r="F7" s="136"/>
      <c r="G7" s="19"/>
      <c r="H7" s="20"/>
      <c r="I7" s="137"/>
      <c r="J7" s="137"/>
      <c r="K7" s="21" t="str">
        <f>IF(基本信息!$C$4&lt;&gt;"B","",J7-G7)</f>
        <v/>
      </c>
      <c r="L7" s="40" t="str">
        <f>IF(基本信息!$C$4&lt;&gt;"B","",IF(G7=0,0,ROUND(K7/ABS(G7),4)))</f>
        <v/>
      </c>
      <c r="M7" s="145"/>
      <c r="O7" s="42"/>
    </row>
    <row r="8" spans="1:15">
      <c r="A8" s="15">
        <f>A7+1</f>
        <v>2</v>
      </c>
      <c r="B8" s="16"/>
      <c r="C8" s="249"/>
      <c r="D8" s="25"/>
      <c r="E8" s="135"/>
      <c r="F8" s="136"/>
      <c r="G8" s="19"/>
      <c r="H8" s="20"/>
      <c r="I8" s="137"/>
      <c r="J8" s="137"/>
      <c r="K8" s="21"/>
      <c r="L8" s="40"/>
      <c r="M8" s="145"/>
      <c r="O8" s="42"/>
    </row>
    <row r="9" spans="1:15">
      <c r="A9" s="15">
        <f t="shared" ref="A9:A16" si="0">A8+1</f>
        <v>3</v>
      </c>
      <c r="B9" s="16"/>
      <c r="C9" s="249"/>
      <c r="D9" s="25"/>
      <c r="E9" s="135"/>
      <c r="F9" s="136"/>
      <c r="G9" s="19"/>
      <c r="H9" s="20"/>
      <c r="I9" s="137"/>
      <c r="J9" s="137"/>
      <c r="K9" s="21"/>
      <c r="L9" s="21"/>
      <c r="M9" s="145"/>
      <c r="O9" s="42"/>
    </row>
    <row r="10" spans="1:15">
      <c r="A10" s="15">
        <f t="shared" si="0"/>
        <v>4</v>
      </c>
      <c r="B10" s="16"/>
      <c r="C10" s="249"/>
      <c r="D10" s="25"/>
      <c r="E10" s="135"/>
      <c r="F10" s="136"/>
      <c r="G10" s="19"/>
      <c r="H10" s="20"/>
      <c r="I10" s="137"/>
      <c r="J10" s="137"/>
      <c r="K10" s="21"/>
      <c r="L10" s="21"/>
      <c r="M10" s="145"/>
      <c r="O10" s="42"/>
    </row>
    <row r="11" spans="1:15">
      <c r="A11" s="15">
        <f t="shared" si="0"/>
        <v>5</v>
      </c>
      <c r="B11" s="16"/>
      <c r="C11" s="249"/>
      <c r="D11" s="25"/>
      <c r="E11" s="135"/>
      <c r="F11" s="136"/>
      <c r="G11" s="19"/>
      <c r="H11" s="20"/>
      <c r="I11" s="137"/>
      <c r="J11" s="137"/>
      <c r="K11" s="21"/>
      <c r="L11" s="21"/>
      <c r="M11" s="145"/>
      <c r="O11" s="42"/>
    </row>
    <row r="12" spans="1:15">
      <c r="A12" s="15">
        <f t="shared" si="0"/>
        <v>6</v>
      </c>
      <c r="B12" s="16"/>
      <c r="C12" s="249"/>
      <c r="D12" s="25"/>
      <c r="E12" s="135"/>
      <c r="F12" s="136"/>
      <c r="G12" s="19"/>
      <c r="H12" s="20"/>
      <c r="I12" s="137"/>
      <c r="J12" s="137"/>
      <c r="K12" s="21"/>
      <c r="L12" s="21"/>
      <c r="M12" s="145"/>
      <c r="O12" s="42"/>
    </row>
    <row r="13" spans="1:15">
      <c r="A13" s="15">
        <f t="shared" si="0"/>
        <v>7</v>
      </c>
      <c r="B13" s="16"/>
      <c r="C13" s="249"/>
      <c r="D13" s="25"/>
      <c r="E13" s="135"/>
      <c r="F13" s="136"/>
      <c r="G13" s="19"/>
      <c r="H13" s="20"/>
      <c r="I13" s="137"/>
      <c r="J13" s="137"/>
      <c r="K13" s="21"/>
      <c r="L13" s="21"/>
      <c r="M13" s="145"/>
      <c r="O13" s="42"/>
    </row>
    <row r="14" spans="1:15">
      <c r="A14" s="15">
        <f t="shared" si="0"/>
        <v>8</v>
      </c>
      <c r="B14" s="16"/>
      <c r="C14" s="249"/>
      <c r="D14" s="25"/>
      <c r="E14" s="135"/>
      <c r="F14" s="136"/>
      <c r="G14" s="19"/>
      <c r="H14" s="20"/>
      <c r="I14" s="137"/>
      <c r="J14" s="137"/>
      <c r="K14" s="21"/>
      <c r="L14" s="21"/>
      <c r="M14" s="145"/>
      <c r="O14" s="42"/>
    </row>
    <row r="15" spans="1:15">
      <c r="A15" s="15">
        <f t="shared" si="0"/>
        <v>9</v>
      </c>
      <c r="B15" s="16"/>
      <c r="C15" s="249"/>
      <c r="D15" s="25"/>
      <c r="E15" s="135"/>
      <c r="F15" s="136"/>
      <c r="G15" s="19"/>
      <c r="H15" s="20"/>
      <c r="I15" s="137"/>
      <c r="J15" s="137"/>
      <c r="K15" s="21"/>
      <c r="L15" s="21"/>
      <c r="M15" s="145"/>
      <c r="O15" s="42"/>
    </row>
    <row r="16" spans="1:15">
      <c r="A16" s="15">
        <f t="shared" si="0"/>
        <v>10</v>
      </c>
      <c r="B16" s="16"/>
      <c r="C16" s="249"/>
      <c r="D16" s="25"/>
      <c r="E16" s="135"/>
      <c r="F16" s="136"/>
      <c r="G16" s="19"/>
      <c r="H16" s="20"/>
      <c r="I16" s="137"/>
      <c r="J16" s="137"/>
      <c r="K16" s="21"/>
      <c r="L16" s="21"/>
      <c r="M16" s="145"/>
      <c r="O16" s="42"/>
    </row>
    <row r="17" spans="1:15">
      <c r="A17" s="15"/>
      <c r="B17" s="16"/>
      <c r="C17" s="249"/>
      <c r="D17" s="25"/>
      <c r="E17" s="135"/>
      <c r="F17" s="136"/>
      <c r="G17" s="19"/>
      <c r="H17" s="20"/>
      <c r="I17" s="137"/>
      <c r="J17" s="137"/>
      <c r="K17" s="21"/>
      <c r="L17" s="21"/>
      <c r="M17" s="145"/>
      <c r="O17" s="42"/>
    </row>
    <row r="18" spans="1:15">
      <c r="A18" s="15"/>
      <c r="B18" s="18" t="s">
        <v>308</v>
      </c>
      <c r="C18" s="16"/>
      <c r="D18" s="66"/>
      <c r="E18" s="18"/>
      <c r="F18" s="246"/>
      <c r="G18" s="19">
        <f>ROUND(SUM(G7:G17),2)</f>
        <v>0</v>
      </c>
      <c r="H18" s="20"/>
      <c r="I18" s="137"/>
      <c r="J18" s="137" t="str">
        <f>IF(基本信息!$C$4&lt;&gt;"B","",ROUND(SUM(J7:J17),2))</f>
        <v/>
      </c>
      <c r="K18" s="21" t="str">
        <f>IF(基本信息!$C$4&lt;&gt;"B","",ROUND(SUM(K7:K17),2))</f>
        <v/>
      </c>
      <c r="L18" s="40" t="str">
        <f>IF(基本信息!$C$4&lt;&gt;"B","",IF(G18=0,0,ROUND(K18/ABS(G18),4)))</f>
        <v/>
      </c>
      <c r="M18" s="145"/>
      <c r="O18" s="42"/>
    </row>
    <row r="19" spans="1:15">
      <c r="A19" s="26"/>
      <c r="B19" s="140" t="s">
        <v>328</v>
      </c>
      <c r="C19" s="24"/>
      <c r="D19" s="67"/>
      <c r="E19" s="23"/>
      <c r="F19" s="247"/>
      <c r="G19" s="19"/>
      <c r="H19" s="20"/>
      <c r="I19" s="137"/>
      <c r="J19" s="137"/>
      <c r="K19" s="21" t="str">
        <f>IF(基本信息!$C$4&lt;&gt;"B","",J19-G19)</f>
        <v/>
      </c>
      <c r="L19" s="40" t="str">
        <f>IF(基本信息!$C$4&lt;&gt;"B","",IF(G19=0,0,ROUND(K19/ABS(G19),4)))</f>
        <v/>
      </c>
      <c r="M19" s="61"/>
      <c r="O19" s="42"/>
    </row>
    <row r="20" ht="15" spans="1:16">
      <c r="A20" s="27"/>
      <c r="B20" s="28" t="s">
        <v>310</v>
      </c>
      <c r="C20" s="28"/>
      <c r="D20" s="244"/>
      <c r="E20" s="28"/>
      <c r="F20" s="248"/>
      <c r="G20" s="30">
        <f>ROUND(SUM(G18,-G19),2)</f>
        <v>0</v>
      </c>
      <c r="H20" s="31"/>
      <c r="I20" s="144"/>
      <c r="J20" s="144" t="str">
        <f>IF(基本信息!$C$4&lt;&gt;"B","",ROUND(SUM(J18,-J19),2))</f>
        <v/>
      </c>
      <c r="K20" s="32" t="str">
        <f>IF(基本信息!$C$4&lt;&gt;"B","",ROUND(SUM(K18,-K19),2))</f>
        <v/>
      </c>
      <c r="L20" s="43" t="str">
        <f>IF(基本信息!$C$4&lt;&gt;"B","",IF(G20=0,0,ROUND(K20/ABS(G20),4)))</f>
        <v/>
      </c>
      <c r="M20" s="101"/>
      <c r="O20" s="45"/>
      <c r="P20" s="46" t="str">
        <f>IF(G20-O20=0,"OK","F")</f>
        <v>OK</v>
      </c>
    </row>
    <row r="21" spans="1:1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4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5"/>
      <c r="H22" s="33"/>
      <c r="I22" s="33"/>
      <c r="J22" s="33"/>
      <c r="K22" s="33"/>
      <c r="L22" s="33"/>
      <c r="M22" s="47" t="str">
        <f>IF(基本信息!$C$4="B","评估人员:"&amp;基本信息!C35,"")</f>
        <v/>
      </c>
      <c r="N22" s="48"/>
    </row>
    <row r="23" spans="1:13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5"/>
      <c r="H23" s="33"/>
      <c r="I23" s="33"/>
      <c r="J23" s="33"/>
      <c r="K23" s="33"/>
      <c r="L23" s="33"/>
      <c r="M23" s="33"/>
    </row>
  </sheetData>
  <printOptions horizontalCentered="1"/>
  <pageMargins left="0.31496062992126" right="0.31496062992126" top="0.94488188976378" bottom="0.354330708661417" header="0.31496062992126" footer="0.31496062992126"/>
  <pageSetup paperSize="9" scale="97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28.4416666666667" customWidth="1"/>
    <col min="3" max="3" width="6.10833333333333" customWidth="1"/>
    <col min="4" max="5" width="7.44166666666667" customWidth="1"/>
    <col min="6" max="6" width="15.6666666666667" customWidth="1"/>
    <col min="7" max="7" width="8.10833333333333" customWidth="1"/>
    <col min="8" max="8" width="7.88333333333333" customWidth="1"/>
    <col min="9" max="9" width="15.6666666666667" customWidth="1"/>
    <col min="10" max="10" width="12.4416666666667" customWidth="1"/>
    <col min="11" max="11" width="8.33333333333333" customWidth="1"/>
    <col min="14" max="14" width="12.4416666666667" customWidth="1"/>
  </cols>
  <sheetData>
    <row r="1" ht="26.4" customHeight="1" spans="1:12">
      <c r="A1" s="2" t="str">
        <f>目录!C21</f>
        <v>存货——原材料评估申报明细表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目录!$E21&amp;目录!$F21</f>
        <v>表(申)3-9-2</v>
      </c>
    </row>
    <row r="4" spans="1:12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9"/>
      <c r="K5" s="9"/>
      <c r="L5" s="37"/>
    </row>
    <row r="6" s="1" customFormat="1" ht="12.75" spans="1:15">
      <c r="A6" s="10" t="s">
        <v>290</v>
      </c>
      <c r="B6" s="11" t="s">
        <v>329</v>
      </c>
      <c r="C6" s="11" t="s">
        <v>325</v>
      </c>
      <c r="D6" s="11" t="s">
        <v>326</v>
      </c>
      <c r="E6" s="12" t="s">
        <v>327</v>
      </c>
      <c r="F6" s="12" t="s">
        <v>225</v>
      </c>
      <c r="G6" s="13" t="s">
        <v>327</v>
      </c>
      <c r="H6" s="134" t="s">
        <v>326</v>
      </c>
      <c r="I6" s="134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str">
        <f>IF(基本信息!$C$4&lt;&gt;"B","",I7-F7)</f>
        <v/>
      </c>
      <c r="K7" s="40" t="str">
        <f>IF(基本信息!$C$4&lt;&gt;"B","",IF(F7=0,0,ROUND(J7/ABS(F7),4)))</f>
        <v/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308</v>
      </c>
      <c r="C18" s="66"/>
      <c r="D18" s="18"/>
      <c r="E18" s="246"/>
      <c r="F18" s="19">
        <f>ROUND(SUM(F7:F17),2)</f>
        <v>0</v>
      </c>
      <c r="G18" s="20"/>
      <c r="H18" s="137"/>
      <c r="I18" s="137" t="str">
        <f>IF(基本信息!$C$4&lt;&gt;"B","",ROUND(SUM(I7:I17),2))</f>
        <v/>
      </c>
      <c r="J18" s="21" t="str">
        <f>IF(基本信息!$C$4&lt;&gt;"B","",ROUND(SUM(J7:J17),2))</f>
        <v/>
      </c>
      <c r="K18" s="40" t="str">
        <f>IF(基本信息!$C$4&lt;&gt;"B","",IF(F18=0,0,ROUND(J18/ABS(F18),4)))</f>
        <v/>
      </c>
      <c r="L18" s="145"/>
      <c r="N18" s="42"/>
    </row>
    <row r="19" spans="1:14">
      <c r="A19" s="26"/>
      <c r="B19" s="140" t="s">
        <v>328</v>
      </c>
      <c r="C19" s="67"/>
      <c r="D19" s="23"/>
      <c r="E19" s="247"/>
      <c r="F19" s="19"/>
      <c r="G19" s="20"/>
      <c r="H19" s="137"/>
      <c r="I19" s="137"/>
      <c r="J19" s="21" t="str">
        <f>IF(基本信息!$C$4&lt;&gt;"B","",I19-F19)</f>
        <v/>
      </c>
      <c r="K19" s="40" t="str">
        <f>IF(基本信息!$C$4&lt;&gt;"B","",IF(F19=0,0,ROUND(J19/ABS(F19),4)))</f>
        <v/>
      </c>
      <c r="L19" s="61"/>
      <c r="N19" s="42"/>
    </row>
    <row r="20" ht="15" spans="1:15">
      <c r="A20" s="27"/>
      <c r="B20" s="28" t="s">
        <v>310</v>
      </c>
      <c r="C20" s="244"/>
      <c r="D20" s="28"/>
      <c r="E20" s="248"/>
      <c r="F20" s="30">
        <f>ROUND(SUM(F18,-F19),2)</f>
        <v>0</v>
      </c>
      <c r="G20" s="31"/>
      <c r="H20" s="144"/>
      <c r="I20" s="144" t="str">
        <f>IF(基本信息!$C$4&lt;&gt;"B","",ROUND(SUM(I18,-I19),2))</f>
        <v/>
      </c>
      <c r="J20" s="32" t="str">
        <f>IF(基本信息!$C$4&lt;&gt;"B","",ROUND(SUM(J18,-J19),2))</f>
        <v/>
      </c>
      <c r="K20" s="43" t="str">
        <f>IF(基本信息!$C$4&lt;&gt;"B","",IF(F20=0,0,ROUND(J20/ABS(F20),4)))</f>
        <v/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str">
        <f>IF(基本信息!$C$4="B","评估人员:"&amp;基本信息!C36,"")</f>
        <v/>
      </c>
      <c r="M22" s="48"/>
    </row>
    <row r="23" spans="1:12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28.4416666666667" customWidth="1"/>
    <col min="3" max="3" width="6.10833333333333" customWidth="1"/>
    <col min="4" max="5" width="7.44166666666667" customWidth="1"/>
    <col min="6" max="6" width="15.6666666666667" customWidth="1"/>
    <col min="7" max="7" width="8.10833333333333" customWidth="1"/>
    <col min="8" max="8" width="7.88333333333333" customWidth="1"/>
    <col min="9" max="9" width="15.6666666666667" customWidth="1"/>
    <col min="10" max="10" width="12.4416666666667" customWidth="1"/>
    <col min="11" max="11" width="8.33333333333333" customWidth="1"/>
    <col min="14" max="14" width="12.4416666666667" customWidth="1"/>
  </cols>
  <sheetData>
    <row r="1" ht="26.4" customHeight="1" spans="1:12">
      <c r="A1" s="2" t="str">
        <f>目录!C22</f>
        <v>存货——在产品/半成品评估申报明细表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目录!$E22&amp;目录!$F22</f>
        <v>表(申)3-9-3</v>
      </c>
    </row>
    <row r="4" spans="1:12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9"/>
      <c r="K5" s="9"/>
      <c r="L5" s="37"/>
    </row>
    <row r="6" s="1" customFormat="1" ht="12.75" spans="1:15">
      <c r="A6" s="10" t="s">
        <v>290</v>
      </c>
      <c r="B6" s="11" t="s">
        <v>330</v>
      </c>
      <c r="C6" s="11" t="s">
        <v>325</v>
      </c>
      <c r="D6" s="11" t="s">
        <v>326</v>
      </c>
      <c r="E6" s="12" t="s">
        <v>327</v>
      </c>
      <c r="F6" s="12" t="s">
        <v>225</v>
      </c>
      <c r="G6" s="13" t="s">
        <v>327</v>
      </c>
      <c r="H6" s="134" t="s">
        <v>326</v>
      </c>
      <c r="I6" s="134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str">
        <f>IF(基本信息!$C$4&lt;&gt;"B","",I7-F7)</f>
        <v/>
      </c>
      <c r="K7" s="40" t="str">
        <f>IF(基本信息!$C$4&lt;&gt;"B","",IF(F7=0,0,ROUND(J7/ABS(F7),4)))</f>
        <v/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308</v>
      </c>
      <c r="C18" s="66"/>
      <c r="D18" s="18"/>
      <c r="E18" s="246"/>
      <c r="F18" s="19">
        <f>ROUND(SUM(F7:F17),2)</f>
        <v>0</v>
      </c>
      <c r="G18" s="20"/>
      <c r="H18" s="137"/>
      <c r="I18" s="137" t="str">
        <f>IF(基本信息!$C$4&lt;&gt;"B","",ROUND(SUM(I7:I17),2))</f>
        <v/>
      </c>
      <c r="J18" s="21" t="str">
        <f>IF(基本信息!$C$4&lt;&gt;"B","",ROUND(SUM(J7:J17),2))</f>
        <v/>
      </c>
      <c r="K18" s="40" t="str">
        <f>IF(基本信息!$C$4&lt;&gt;"B","",IF(F18=0,0,ROUND(J18/ABS(F18),4)))</f>
        <v/>
      </c>
      <c r="L18" s="145"/>
      <c r="N18" s="42"/>
    </row>
    <row r="19" spans="1:14">
      <c r="A19" s="26"/>
      <c r="B19" s="140" t="s">
        <v>328</v>
      </c>
      <c r="C19" s="67"/>
      <c r="D19" s="23"/>
      <c r="E19" s="247"/>
      <c r="F19" s="19"/>
      <c r="G19" s="20"/>
      <c r="H19" s="137"/>
      <c r="I19" s="137"/>
      <c r="J19" s="21" t="str">
        <f>IF(基本信息!$C$4&lt;&gt;"B","",I19-F19)</f>
        <v/>
      </c>
      <c r="K19" s="40" t="str">
        <f>IF(基本信息!$C$4&lt;&gt;"B","",IF(F19=0,0,ROUND(J19/ABS(F19),4)))</f>
        <v/>
      </c>
      <c r="L19" s="61"/>
      <c r="N19" s="42"/>
    </row>
    <row r="20" ht="15" spans="1:15">
      <c r="A20" s="27"/>
      <c r="B20" s="28" t="s">
        <v>310</v>
      </c>
      <c r="C20" s="244"/>
      <c r="D20" s="28"/>
      <c r="E20" s="248"/>
      <c r="F20" s="30">
        <f>ROUND(SUM(F18,-F19),2)</f>
        <v>0</v>
      </c>
      <c r="G20" s="31"/>
      <c r="H20" s="144"/>
      <c r="I20" s="144" t="str">
        <f>IF(基本信息!$C$4&lt;&gt;"B","",ROUND(SUM(I18,-I19),2))</f>
        <v/>
      </c>
      <c r="J20" s="32" t="str">
        <f>IF(基本信息!$C$4&lt;&gt;"B","",ROUND(SUM(J18,-J19),2))</f>
        <v/>
      </c>
      <c r="K20" s="43" t="str">
        <f>IF(基本信息!$C$4&lt;&gt;"B","",IF(F20=0,0,ROUND(J20/ABS(F20),4)))</f>
        <v/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str">
        <f>IF(基本信息!$C$4="B","评估人员:"&amp;基本信息!C37,"")</f>
        <v/>
      </c>
      <c r="M22" s="48"/>
    </row>
    <row r="23" spans="1:12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28.4416666666667" customWidth="1"/>
    <col min="3" max="3" width="6.10833333333333" customWidth="1"/>
    <col min="4" max="5" width="7.44166666666667" customWidth="1"/>
    <col min="6" max="6" width="15.6666666666667" customWidth="1"/>
    <col min="7" max="7" width="8.10833333333333" customWidth="1"/>
    <col min="8" max="8" width="7.88333333333333" customWidth="1"/>
    <col min="9" max="9" width="15.6666666666667" customWidth="1"/>
    <col min="10" max="10" width="12.4416666666667" customWidth="1"/>
    <col min="11" max="11" width="8.33333333333333" customWidth="1"/>
    <col min="14" max="14" width="12.4416666666667" customWidth="1"/>
  </cols>
  <sheetData>
    <row r="1" ht="26.4" customHeight="1" spans="1:12">
      <c r="A1" s="2" t="str">
        <f>目录!C23</f>
        <v>存货——产成品/发出商品/库存商品评估申报明细表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目录!$E23&amp;目录!$F23</f>
        <v>表(申)3-9-4</v>
      </c>
    </row>
    <row r="4" spans="1:12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9"/>
      <c r="K5" s="9"/>
      <c r="L5" s="37"/>
    </row>
    <row r="6" s="1" customFormat="1" ht="12.75" spans="1:15">
      <c r="A6" s="10" t="s">
        <v>290</v>
      </c>
      <c r="B6" s="11" t="s">
        <v>331</v>
      </c>
      <c r="C6" s="11" t="s">
        <v>325</v>
      </c>
      <c r="D6" s="11" t="s">
        <v>326</v>
      </c>
      <c r="E6" s="12" t="s">
        <v>327</v>
      </c>
      <c r="F6" s="12" t="s">
        <v>225</v>
      </c>
      <c r="G6" s="13" t="s">
        <v>327</v>
      </c>
      <c r="H6" s="134" t="s">
        <v>326</v>
      </c>
      <c r="I6" s="134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str">
        <f>IF(基本信息!$C$4&lt;&gt;"B","",I7-F7)</f>
        <v/>
      </c>
      <c r="K7" s="40" t="str">
        <f>IF(基本信息!$C$4&lt;&gt;"B","",IF(F7=0,0,ROUND(J7/ABS(F7),4)))</f>
        <v/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308</v>
      </c>
      <c r="C18" s="66"/>
      <c r="D18" s="18"/>
      <c r="E18" s="246"/>
      <c r="F18" s="19">
        <f>ROUND(SUM(F7:F17),2)</f>
        <v>0</v>
      </c>
      <c r="G18" s="20"/>
      <c r="H18" s="137"/>
      <c r="I18" s="137" t="str">
        <f>IF(基本信息!$C$4&lt;&gt;"B","",ROUND(SUM(I7:I17),2))</f>
        <v/>
      </c>
      <c r="J18" s="21" t="str">
        <f>IF(基本信息!$C$4&lt;&gt;"B","",ROUND(SUM(J7:J17),2))</f>
        <v/>
      </c>
      <c r="K18" s="40" t="str">
        <f>IF(基本信息!$C$4&lt;&gt;"B","",IF(F18=0,0,ROUND(J18/ABS(F18),4)))</f>
        <v/>
      </c>
      <c r="L18" s="145"/>
      <c r="N18" s="42"/>
    </row>
    <row r="19" spans="1:14">
      <c r="A19" s="26"/>
      <c r="B19" s="140" t="s">
        <v>328</v>
      </c>
      <c r="C19" s="67"/>
      <c r="D19" s="23"/>
      <c r="E19" s="247"/>
      <c r="F19" s="19"/>
      <c r="G19" s="20"/>
      <c r="H19" s="137"/>
      <c r="I19" s="137"/>
      <c r="J19" s="21" t="str">
        <f>IF(基本信息!$C$4&lt;&gt;"B","",I19-F19)</f>
        <v/>
      </c>
      <c r="K19" s="40" t="str">
        <f>IF(基本信息!$C$4&lt;&gt;"B","",IF(F19=0,0,ROUND(J19/ABS(F19),4)))</f>
        <v/>
      </c>
      <c r="L19" s="61"/>
      <c r="N19" s="42"/>
    </row>
    <row r="20" ht="15" spans="1:15">
      <c r="A20" s="27"/>
      <c r="B20" s="28" t="s">
        <v>310</v>
      </c>
      <c r="C20" s="244"/>
      <c r="D20" s="28"/>
      <c r="E20" s="248"/>
      <c r="F20" s="30">
        <f>ROUND(SUM(F18,-F19),2)</f>
        <v>0</v>
      </c>
      <c r="G20" s="31"/>
      <c r="H20" s="144"/>
      <c r="I20" s="144" t="str">
        <f>IF(基本信息!$C$4&lt;&gt;"B","",ROUND(SUM(I18,-I19),2))</f>
        <v/>
      </c>
      <c r="J20" s="32" t="str">
        <f>IF(基本信息!$C$4&lt;&gt;"B","",ROUND(SUM(J18,-J19),2))</f>
        <v/>
      </c>
      <c r="K20" s="43" t="str">
        <f>IF(基本信息!$C$4&lt;&gt;"B","",IF(F20=0,0,ROUND(J20/ABS(F20),4)))</f>
        <v/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str">
        <f>IF(基本信息!$C$4="B","评估人员:"&amp;基本信息!C38,"")</f>
        <v/>
      </c>
      <c r="M22" s="48"/>
    </row>
    <row r="23" spans="1:12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28.4416666666667" customWidth="1"/>
    <col min="3" max="3" width="6.10833333333333" customWidth="1"/>
    <col min="4" max="5" width="7.44166666666667" customWidth="1"/>
    <col min="6" max="6" width="15.6666666666667" customWidth="1"/>
    <col min="7" max="7" width="8.10833333333333" customWidth="1"/>
    <col min="8" max="8" width="7.88333333333333" customWidth="1"/>
    <col min="9" max="9" width="15.6666666666667" customWidth="1"/>
    <col min="10" max="10" width="12.4416666666667" customWidth="1"/>
    <col min="11" max="11" width="8.33333333333333" customWidth="1"/>
    <col min="14" max="14" width="12.4416666666667" customWidth="1"/>
  </cols>
  <sheetData>
    <row r="1" ht="26.4" customHeight="1" spans="1:12">
      <c r="A1" s="2" t="str">
        <f>目录!C24</f>
        <v>存货——委托加工物资评估申报明细表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目录!$E24&amp;目录!$F24</f>
        <v>表(申)3-9-5</v>
      </c>
    </row>
    <row r="4" spans="1:12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9"/>
      <c r="K5" s="9"/>
      <c r="L5" s="37"/>
    </row>
    <row r="6" s="1" customFormat="1" ht="12.75" spans="1:15">
      <c r="A6" s="10" t="s">
        <v>290</v>
      </c>
      <c r="B6" s="11" t="s">
        <v>332</v>
      </c>
      <c r="C6" s="11" t="s">
        <v>325</v>
      </c>
      <c r="D6" s="11" t="s">
        <v>326</v>
      </c>
      <c r="E6" s="12" t="s">
        <v>327</v>
      </c>
      <c r="F6" s="12" t="s">
        <v>225</v>
      </c>
      <c r="G6" s="13" t="s">
        <v>327</v>
      </c>
      <c r="H6" s="134" t="s">
        <v>326</v>
      </c>
      <c r="I6" s="134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str">
        <f>IF(基本信息!$C$4&lt;&gt;"B","",I7-F7)</f>
        <v/>
      </c>
      <c r="K7" s="40" t="str">
        <f>IF(基本信息!$C$4&lt;&gt;"B","",IF(F7=0,0,ROUND(J7/ABS(F7),4)))</f>
        <v/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308</v>
      </c>
      <c r="C18" s="66"/>
      <c r="D18" s="18"/>
      <c r="E18" s="246"/>
      <c r="F18" s="19">
        <f>ROUND(SUM(F7:F17),2)</f>
        <v>0</v>
      </c>
      <c r="G18" s="20"/>
      <c r="H18" s="137"/>
      <c r="I18" s="137" t="str">
        <f>IF(基本信息!$C$4&lt;&gt;"B","",ROUND(SUM(I7:I17),2))</f>
        <v/>
      </c>
      <c r="J18" s="21" t="str">
        <f>IF(基本信息!$C$4&lt;&gt;"B","",ROUND(SUM(J7:J17),2))</f>
        <v/>
      </c>
      <c r="K18" s="40" t="str">
        <f>IF(基本信息!$C$4&lt;&gt;"B","",IF(F18=0,0,ROUND(J18/ABS(F18),4)))</f>
        <v/>
      </c>
      <c r="L18" s="145"/>
      <c r="N18" s="42"/>
    </row>
    <row r="19" spans="1:14">
      <c r="A19" s="26"/>
      <c r="B19" s="140" t="s">
        <v>328</v>
      </c>
      <c r="C19" s="67"/>
      <c r="D19" s="23"/>
      <c r="E19" s="247"/>
      <c r="F19" s="19"/>
      <c r="G19" s="20"/>
      <c r="H19" s="137"/>
      <c r="I19" s="137"/>
      <c r="J19" s="21" t="str">
        <f>IF(基本信息!$C$4&lt;&gt;"B","",I19-F19)</f>
        <v/>
      </c>
      <c r="K19" s="40" t="str">
        <f>IF(基本信息!$C$4&lt;&gt;"B","",IF(F19=0,0,ROUND(J19/ABS(F19),4)))</f>
        <v/>
      </c>
      <c r="L19" s="61"/>
      <c r="N19" s="42"/>
    </row>
    <row r="20" ht="15" spans="1:15">
      <c r="A20" s="27"/>
      <c r="B20" s="28" t="s">
        <v>310</v>
      </c>
      <c r="C20" s="244"/>
      <c r="D20" s="28"/>
      <c r="E20" s="248"/>
      <c r="F20" s="30">
        <f>ROUND(SUM(F18,-F19),2)</f>
        <v>0</v>
      </c>
      <c r="G20" s="31"/>
      <c r="H20" s="144"/>
      <c r="I20" s="144" t="str">
        <f>IF(基本信息!$C$4&lt;&gt;"B","",ROUND(SUM(I18,-I19),2))</f>
        <v/>
      </c>
      <c r="J20" s="32" t="str">
        <f>IF(基本信息!$C$4&lt;&gt;"B","",ROUND(SUM(J18,-J19),2))</f>
        <v/>
      </c>
      <c r="K20" s="43" t="str">
        <f>IF(基本信息!$C$4&lt;&gt;"B","",IF(F20=0,0,ROUND(J20/ABS(F20),4)))</f>
        <v/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str">
        <f>IF(基本信息!$C$4="B","评估人员:"&amp;基本信息!C39,"")</f>
        <v/>
      </c>
      <c r="M22" s="48"/>
    </row>
    <row r="23" spans="1:12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36.8833333333333" customWidth="1"/>
    <col min="3" max="3" width="6.10833333333333" customWidth="1"/>
    <col min="4" max="5" width="7.44166666666667" customWidth="1"/>
    <col min="6" max="6" width="15.6666666666667" customWidth="1"/>
    <col min="7" max="7" width="8.10833333333333" customWidth="1"/>
    <col min="8" max="8" width="7.88333333333333" customWidth="1"/>
    <col min="9" max="9" width="15.6666666666667" customWidth="1"/>
    <col min="10" max="10" width="12.4416666666667" customWidth="1"/>
    <col min="11" max="11" width="8.33333333333333" customWidth="1"/>
    <col min="14" max="14" width="12.4416666666667" customWidth="1"/>
  </cols>
  <sheetData>
    <row r="1" ht="26.4" customHeight="1" spans="1:12">
      <c r="A1" s="2" t="str">
        <f>目录!C25</f>
        <v>存货——包装物和低值易耗品/周转材料评估申报明细表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目录!$E25&amp;目录!$F25</f>
        <v>表(申)3-9-6</v>
      </c>
    </row>
    <row r="4" spans="1:12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9"/>
      <c r="K5" s="9"/>
      <c r="L5" s="37"/>
    </row>
    <row r="6" s="1" customFormat="1" ht="12.75" spans="1:15">
      <c r="A6" s="10" t="s">
        <v>290</v>
      </c>
      <c r="B6" s="11" t="s">
        <v>333</v>
      </c>
      <c r="C6" s="11" t="s">
        <v>325</v>
      </c>
      <c r="D6" s="11" t="s">
        <v>326</v>
      </c>
      <c r="E6" s="12" t="s">
        <v>327</v>
      </c>
      <c r="F6" s="12" t="s">
        <v>225</v>
      </c>
      <c r="G6" s="13" t="s">
        <v>327</v>
      </c>
      <c r="H6" s="134" t="s">
        <v>326</v>
      </c>
      <c r="I6" s="134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str">
        <f>IF(基本信息!$C$4&lt;&gt;"B","",I7-F7)</f>
        <v/>
      </c>
      <c r="K7" s="40" t="str">
        <f>IF(基本信息!$C$4&lt;&gt;"B","",IF(F7=0,0,ROUND(J7/ABS(F7),4)))</f>
        <v/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308</v>
      </c>
      <c r="C18" s="66"/>
      <c r="D18" s="18"/>
      <c r="E18" s="246"/>
      <c r="F18" s="19">
        <f>ROUND(SUM(F7:F17),2)</f>
        <v>0</v>
      </c>
      <c r="G18" s="20"/>
      <c r="H18" s="137"/>
      <c r="I18" s="137" t="str">
        <f>IF(基本信息!$C$4&lt;&gt;"B","",ROUND(SUM(I7:I17),2))</f>
        <v/>
      </c>
      <c r="J18" s="21" t="str">
        <f>IF(基本信息!$C$4&lt;&gt;"B","",ROUND(SUM(J7:J17),2))</f>
        <v/>
      </c>
      <c r="K18" s="40" t="str">
        <f>IF(基本信息!$C$4&lt;&gt;"B","",IF(F18=0,0,ROUND(J18/ABS(F18),4)))</f>
        <v/>
      </c>
      <c r="L18" s="145"/>
      <c r="N18" s="42"/>
    </row>
    <row r="19" spans="1:14">
      <c r="A19" s="26"/>
      <c r="B19" s="140" t="s">
        <v>328</v>
      </c>
      <c r="C19" s="67"/>
      <c r="D19" s="23"/>
      <c r="E19" s="247"/>
      <c r="F19" s="19"/>
      <c r="G19" s="20"/>
      <c r="H19" s="137"/>
      <c r="I19" s="137"/>
      <c r="J19" s="21" t="str">
        <f>IF(基本信息!$C$4&lt;&gt;"B","",I19-F19)</f>
        <v/>
      </c>
      <c r="K19" s="40" t="str">
        <f>IF(基本信息!$C$4&lt;&gt;"B","",IF(F19=0,0,ROUND(J19/ABS(F19),4)))</f>
        <v/>
      </c>
      <c r="L19" s="61"/>
      <c r="N19" s="42"/>
    </row>
    <row r="20" ht="15" spans="1:15">
      <c r="A20" s="27"/>
      <c r="B20" s="28" t="s">
        <v>310</v>
      </c>
      <c r="C20" s="244"/>
      <c r="D20" s="28"/>
      <c r="E20" s="248"/>
      <c r="F20" s="30">
        <f>ROUND(SUM(F18,-F19),2)</f>
        <v>0</v>
      </c>
      <c r="G20" s="31"/>
      <c r="H20" s="144"/>
      <c r="I20" s="144" t="str">
        <f>IF(基本信息!$C$4&lt;&gt;"B","",ROUND(SUM(I18,-I19),2))</f>
        <v/>
      </c>
      <c r="J20" s="32" t="str">
        <f>IF(基本信息!$C$4&lt;&gt;"B","",ROUND(SUM(J18,-J19),2))</f>
        <v/>
      </c>
      <c r="K20" s="43" t="str">
        <f>IF(基本信息!$C$4&lt;&gt;"B","",IF(F20=0,0,ROUND(J20/ABS(F20),4)))</f>
        <v/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str">
        <f>IF(基本信息!$C$4="B","评估人员:"&amp;基本信息!C40,"")</f>
        <v/>
      </c>
      <c r="M22" s="48"/>
    </row>
    <row r="23" spans="1:12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scale="99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35.6666666666667" customWidth="1"/>
    <col min="3" max="4" width="9.44166666666667" customWidth="1"/>
    <col min="5" max="5" width="7.44166666666667" customWidth="1"/>
    <col min="6" max="7" width="15.6666666666667" customWidth="1"/>
    <col min="8" max="8" width="12.4416666666667" customWidth="1"/>
    <col min="9" max="9" width="8.33333333333333" customWidth="1"/>
    <col min="12" max="12" width="12.4416666666667" customWidth="1"/>
  </cols>
  <sheetData>
    <row r="1" ht="26.4" customHeight="1" spans="1:10">
      <c r="A1" s="2" t="str">
        <f>目录!C26</f>
        <v>合同资产评估申报明细表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目录!$E26&amp;目录!$F26</f>
        <v>表(申)3-10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334</v>
      </c>
      <c r="C6" s="11" t="s">
        <v>335</v>
      </c>
      <c r="D6" s="11" t="s">
        <v>313</v>
      </c>
      <c r="E6" s="11" t="s">
        <v>0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spans="1:12">
      <c r="A18" s="15"/>
      <c r="B18" s="238"/>
      <c r="C18" s="16"/>
      <c r="D18" s="66"/>
      <c r="E18" s="18"/>
      <c r="F18" s="245"/>
      <c r="G18" s="239"/>
      <c r="H18" s="240"/>
      <c r="I18" s="242"/>
      <c r="J18" s="145"/>
      <c r="L18" s="42"/>
    </row>
    <row r="19" spans="1:12">
      <c r="A19" s="26"/>
      <c r="B19" s="241"/>
      <c r="C19" s="24"/>
      <c r="D19" s="67"/>
      <c r="E19" s="23"/>
      <c r="F19" s="19"/>
      <c r="G19" s="20"/>
      <c r="H19" s="21"/>
      <c r="I19" s="40"/>
      <c r="J19" s="61"/>
      <c r="L19" s="42"/>
    </row>
    <row r="20" ht="15" spans="1:13">
      <c r="A20" s="27"/>
      <c r="B20" s="28" t="s">
        <v>310</v>
      </c>
      <c r="C20" s="28"/>
      <c r="D20" s="244"/>
      <c r="E20" s="28"/>
      <c r="F20" s="30">
        <f>ROUND(SUM(F7:F19),2)</f>
        <v>0</v>
      </c>
      <c r="G20" s="31" t="str">
        <f>IF(基本信息!$C$4&lt;&gt;"B","",ROUND(SUM(G7:G19),2))</f>
        <v/>
      </c>
      <c r="H20" s="32" t="str">
        <f>IF(基本信息!$C$4&lt;&gt;"B","",ROUND(SUM(H7:H19),2))</f>
        <v/>
      </c>
      <c r="I20" s="43" t="str">
        <f>IF(基本信息!$C$4&lt;&gt;"B","",IF(F20=0,0,ROUND(H20/ABS(F20),4)))</f>
        <v/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47" t="str">
        <f>IF(基本信息!$C$4="B","评估人员:"&amp;基本信息!C41,"")</f>
        <v/>
      </c>
      <c r="K22" s="48"/>
    </row>
    <row r="23" spans="1:10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showGridLines="0" view="pageBreakPreview" zoomScaleNormal="100" workbookViewId="0">
      <pane xSplit="7" ySplit="6" topLeftCell="H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36.8833333333333" customWidth="1"/>
    <col min="3" max="4" width="15.6666666666667" customWidth="1"/>
    <col min="5" max="5" width="12.4416666666667" customWidth="1"/>
    <col min="6" max="6" width="8.33333333333333" customWidth="1"/>
    <col min="9" max="9" width="12.4416666666667" customWidth="1"/>
  </cols>
  <sheetData>
    <row r="1" ht="26.4" customHeight="1" spans="1:7">
      <c r="A1" s="2" t="str">
        <f>目录!C27</f>
        <v>持有待售资产评估申报明细表</v>
      </c>
      <c r="B1" s="3"/>
      <c r="C1" s="3"/>
      <c r="D1" s="3"/>
      <c r="E1" s="3"/>
      <c r="F1" s="3"/>
      <c r="G1" s="3"/>
    </row>
    <row r="2" spans="1:7">
      <c r="A2" s="4" t="str">
        <f>封面!D13</f>
        <v>评估基准日:2023年8月31日</v>
      </c>
      <c r="B2" s="3"/>
      <c r="C2" s="3"/>
      <c r="D2" s="3"/>
      <c r="E2" s="3"/>
      <c r="F2" s="3"/>
      <c r="G2" s="3"/>
    </row>
    <row r="3" spans="1:7">
      <c r="A3" s="5"/>
      <c r="B3" s="5"/>
      <c r="C3" s="5"/>
      <c r="D3" s="5"/>
      <c r="E3" s="5"/>
      <c r="F3" s="36"/>
      <c r="G3" s="36" t="str">
        <f>目录!$E27&amp;目录!$F27</f>
        <v>表(申)3-11</v>
      </c>
    </row>
    <row r="4" spans="1:7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36" t="s">
        <v>222</v>
      </c>
    </row>
    <row r="5" spans="1:7">
      <c r="A5" s="6" t="s">
        <v>223</v>
      </c>
      <c r="B5" s="7"/>
      <c r="C5" s="7"/>
      <c r="D5" s="8" t="s">
        <v>224</v>
      </c>
      <c r="E5" s="9"/>
      <c r="F5" s="9"/>
      <c r="G5" s="37"/>
    </row>
    <row r="6" s="1" customFormat="1" ht="12.75" spans="1:10">
      <c r="A6" s="10" t="s">
        <v>290</v>
      </c>
      <c r="B6" s="11" t="s">
        <v>336</v>
      </c>
      <c r="C6" s="12" t="s">
        <v>225</v>
      </c>
      <c r="D6" s="13" t="s">
        <v>211</v>
      </c>
      <c r="E6" s="14" t="s">
        <v>212</v>
      </c>
      <c r="F6" s="14" t="s">
        <v>213</v>
      </c>
      <c r="G6" s="38" t="s">
        <v>293</v>
      </c>
      <c r="I6" s="39" t="s">
        <v>226</v>
      </c>
      <c r="J6" s="39" t="s">
        <v>227</v>
      </c>
    </row>
    <row r="7" spans="1:9">
      <c r="A7" s="15">
        <v>1</v>
      </c>
      <c r="B7" s="16"/>
      <c r="C7" s="19"/>
      <c r="D7" s="20"/>
      <c r="E7" s="21" t="str">
        <f>IF(基本信息!$C$4&lt;&gt;"B","",D7-C7)</f>
        <v/>
      </c>
      <c r="F7" s="40" t="str">
        <f>IF(基本信息!$C$4&lt;&gt;"B","",IF(C7=0,0,ROUND(E7/ABS(C7),4)))</f>
        <v/>
      </c>
      <c r="G7" s="145"/>
      <c r="I7" s="42"/>
    </row>
    <row r="8" spans="1:9">
      <c r="A8" s="15">
        <f>A7+1</f>
        <v>2</v>
      </c>
      <c r="B8" s="16"/>
      <c r="C8" s="19"/>
      <c r="D8" s="20"/>
      <c r="E8" s="21"/>
      <c r="F8" s="40"/>
      <c r="G8" s="145"/>
      <c r="I8" s="42"/>
    </row>
    <row r="9" spans="1:9">
      <c r="A9" s="15">
        <f t="shared" ref="A9:A16" si="0">A8+1</f>
        <v>3</v>
      </c>
      <c r="B9" s="16"/>
      <c r="C9" s="19"/>
      <c r="D9" s="20"/>
      <c r="E9" s="21"/>
      <c r="F9" s="21"/>
      <c r="G9" s="145"/>
      <c r="I9" s="42"/>
    </row>
    <row r="10" spans="1:9">
      <c r="A10" s="15">
        <f t="shared" si="0"/>
        <v>4</v>
      </c>
      <c r="B10" s="16"/>
      <c r="C10" s="19"/>
      <c r="D10" s="20"/>
      <c r="E10" s="21"/>
      <c r="F10" s="21"/>
      <c r="G10" s="145"/>
      <c r="I10" s="42"/>
    </row>
    <row r="11" spans="1:9">
      <c r="A11" s="15">
        <f t="shared" si="0"/>
        <v>5</v>
      </c>
      <c r="B11" s="16"/>
      <c r="C11" s="19"/>
      <c r="D11" s="20"/>
      <c r="E11" s="21"/>
      <c r="F11" s="21"/>
      <c r="G11" s="145"/>
      <c r="I11" s="42"/>
    </row>
    <row r="12" spans="1:9">
      <c r="A12" s="15">
        <f t="shared" si="0"/>
        <v>6</v>
      </c>
      <c r="B12" s="16"/>
      <c r="C12" s="19"/>
      <c r="D12" s="20"/>
      <c r="E12" s="21"/>
      <c r="F12" s="21"/>
      <c r="G12" s="145"/>
      <c r="I12" s="42"/>
    </row>
    <row r="13" spans="1:9">
      <c r="A13" s="15">
        <f t="shared" si="0"/>
        <v>7</v>
      </c>
      <c r="B13" s="16"/>
      <c r="C13" s="19"/>
      <c r="D13" s="20"/>
      <c r="E13" s="21"/>
      <c r="F13" s="21"/>
      <c r="G13" s="145"/>
      <c r="I13" s="42"/>
    </row>
    <row r="14" spans="1:9">
      <c r="A14" s="15">
        <f t="shared" si="0"/>
        <v>8</v>
      </c>
      <c r="B14" s="16"/>
      <c r="C14" s="19"/>
      <c r="D14" s="20"/>
      <c r="E14" s="21"/>
      <c r="F14" s="21"/>
      <c r="G14" s="145"/>
      <c r="I14" s="42"/>
    </row>
    <row r="15" spans="1:9">
      <c r="A15" s="15">
        <f t="shared" si="0"/>
        <v>9</v>
      </c>
      <c r="B15" s="16"/>
      <c r="C15" s="19"/>
      <c r="D15" s="20"/>
      <c r="E15" s="21"/>
      <c r="F15" s="21"/>
      <c r="G15" s="145"/>
      <c r="I15" s="42"/>
    </row>
    <row r="16" spans="1:9">
      <c r="A16" s="15">
        <f t="shared" si="0"/>
        <v>10</v>
      </c>
      <c r="B16" s="16"/>
      <c r="C16" s="19"/>
      <c r="D16" s="20"/>
      <c r="E16" s="21"/>
      <c r="F16" s="21"/>
      <c r="G16" s="145"/>
      <c r="I16" s="42"/>
    </row>
    <row r="17" spans="1:9">
      <c r="A17" s="15"/>
      <c r="B17" s="16"/>
      <c r="C17" s="19"/>
      <c r="D17" s="20"/>
      <c r="E17" s="21"/>
      <c r="F17" s="21"/>
      <c r="G17" s="145"/>
      <c r="I17" s="42"/>
    </row>
    <row r="18" spans="1:9">
      <c r="A18" s="15"/>
      <c r="B18" s="18" t="s">
        <v>308</v>
      </c>
      <c r="C18" s="19">
        <f>ROUND(SUM(C7:C17),2)</f>
        <v>0</v>
      </c>
      <c r="D18" s="20" t="str">
        <f>IF(基本信息!$C$4&lt;&gt;"B","",ROUND(SUM(D7:D17),2))</f>
        <v/>
      </c>
      <c r="E18" s="21" t="str">
        <f>IF(基本信息!$C$4&lt;&gt;"B","",ROUND(SUM(E7:E17),2))</f>
        <v/>
      </c>
      <c r="F18" s="40" t="str">
        <f>IF(基本信息!$C$4&lt;&gt;"B","",IF(C18=0,0,ROUND(E18/ABS(C18),4)))</f>
        <v/>
      </c>
      <c r="G18" s="145"/>
      <c r="I18" s="42"/>
    </row>
    <row r="19" spans="1:9">
      <c r="A19" s="26"/>
      <c r="B19" s="140" t="s">
        <v>337</v>
      </c>
      <c r="C19" s="19"/>
      <c r="D19" s="20"/>
      <c r="E19" s="21" t="str">
        <f>IF(基本信息!$C$4&lt;&gt;"B","",D19-C19)</f>
        <v/>
      </c>
      <c r="F19" s="40" t="str">
        <f>IF(基本信息!$C$4&lt;&gt;"B","",IF(C19=0,0,ROUND(E19/ABS(C19),4)))</f>
        <v/>
      </c>
      <c r="G19" s="61"/>
      <c r="I19" s="42"/>
    </row>
    <row r="20" ht="15" spans="1:10">
      <c r="A20" s="27"/>
      <c r="B20" s="28" t="s">
        <v>310</v>
      </c>
      <c r="C20" s="30">
        <f>ROUND(SUM(C18,-C19),2)</f>
        <v>0</v>
      </c>
      <c r="D20" s="31" t="str">
        <f>IF(基本信息!$C$4&lt;&gt;"B","",ROUND(SUM(D18,-D19),2))</f>
        <v/>
      </c>
      <c r="E20" s="32" t="str">
        <f>IF(基本信息!$C$4&lt;&gt;"B","",ROUND(SUM(E18,-E19),2))</f>
        <v/>
      </c>
      <c r="F20" s="43" t="str">
        <f>IF(基本信息!$C$4&lt;&gt;"B","",IF(C20=0,0,ROUND(E20/ABS(C20),4)))</f>
        <v/>
      </c>
      <c r="G20" s="101"/>
      <c r="I20" s="45"/>
      <c r="J20" s="46" t="str">
        <f>IF(C20-I20=0,"OK","F")</f>
        <v>OK</v>
      </c>
    </row>
    <row r="21" spans="1:7">
      <c r="A21" s="33"/>
      <c r="B21" s="33"/>
      <c r="C21" s="33"/>
      <c r="D21" s="33"/>
      <c r="E21" s="33"/>
      <c r="F21" s="33"/>
      <c r="G21" s="33"/>
    </row>
    <row r="22" spans="1:8">
      <c r="A22" s="34" t="str">
        <f>"被评估企业填表人："&amp;基本信息!$C$13</f>
        <v>被评估企业填表人：易海龙</v>
      </c>
      <c r="B22" s="35"/>
      <c r="C22" s="35"/>
      <c r="D22" s="33"/>
      <c r="E22" s="33"/>
      <c r="F22" s="33"/>
      <c r="G22" s="47" t="str">
        <f>IF(基本信息!$C$4="B","评估人员:"&amp;基本信息!C42,"")</f>
        <v/>
      </c>
      <c r="H22" s="48"/>
    </row>
    <row r="23" spans="1:7">
      <c r="A23" s="34" t="str">
        <f>"填表日期："&amp;基本信息!$C$14</f>
        <v>填表日期：2023年8月31日</v>
      </c>
      <c r="B23" s="35"/>
      <c r="C23" s="35"/>
      <c r="D23" s="33"/>
      <c r="E23" s="33"/>
      <c r="F23" s="33"/>
      <c r="G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28.4416666666667" customWidth="1"/>
    <col min="3" max="5" width="9.44166666666667" customWidth="1"/>
    <col min="6" max="7" width="15.6666666666667" customWidth="1"/>
    <col min="8" max="8" width="12.4416666666667" customWidth="1"/>
    <col min="9" max="9" width="8.33333333333333" customWidth="1"/>
    <col min="12" max="12" width="12.4416666666667" customWidth="1"/>
  </cols>
  <sheetData>
    <row r="1" ht="26.4" customHeight="1" spans="1:10">
      <c r="A1" s="2" t="str">
        <f>目录!C28</f>
        <v>一年内到期非流动资产评估申报明细表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目录!$E28&amp;目录!$F28</f>
        <v>表(申)3-12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338</v>
      </c>
      <c r="C6" s="11" t="s">
        <v>312</v>
      </c>
      <c r="D6" s="11" t="s">
        <v>313</v>
      </c>
      <c r="E6" s="11" t="s">
        <v>339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7"/>
      <c r="E7" s="67"/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145"/>
      <c r="L7" s="42"/>
    </row>
    <row r="8" spans="1:12">
      <c r="A8" s="15">
        <f>A7+1</f>
        <v>2</v>
      </c>
      <c r="B8" s="16"/>
      <c r="C8" s="16"/>
      <c r="D8" s="67"/>
      <c r="E8" s="67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67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67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67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67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67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67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67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67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67"/>
      <c r="F17" s="19"/>
      <c r="G17" s="20"/>
      <c r="H17" s="21"/>
      <c r="I17" s="21"/>
      <c r="J17" s="145"/>
      <c r="L17" s="42"/>
    </row>
    <row r="18" spans="1:12">
      <c r="A18" s="15"/>
      <c r="B18" s="18" t="s">
        <v>308</v>
      </c>
      <c r="C18" s="16"/>
      <c r="D18" s="66"/>
      <c r="E18" s="18"/>
      <c r="F18" s="19">
        <f>ROUND(SUM(F7:F17),2)</f>
        <v>0</v>
      </c>
      <c r="G18" s="20" t="str">
        <f>IF(基本信息!$C$4&lt;&gt;"B","",ROUND(SUM(G7:G17),2))</f>
        <v/>
      </c>
      <c r="H18" s="21" t="str">
        <f>IF(基本信息!$C$4&lt;&gt;"B","",ROUND(SUM(H7:H17),2))</f>
        <v/>
      </c>
      <c r="I18" s="40" t="str">
        <f>IF(基本信息!$C$4&lt;&gt;"B","",IF(F18=0,0,ROUND(H18/ABS(F18),4)))</f>
        <v/>
      </c>
      <c r="J18" s="145"/>
      <c r="L18" s="42"/>
    </row>
    <row r="19" spans="1:12">
      <c r="A19" s="26"/>
      <c r="B19" s="140" t="s">
        <v>337</v>
      </c>
      <c r="C19" s="24"/>
      <c r="D19" s="67"/>
      <c r="E19" s="23"/>
      <c r="F19" s="19"/>
      <c r="G19" s="20"/>
      <c r="H19" s="21" t="str">
        <f>IF(基本信息!$C$4&lt;&gt;"B","",G19-F19)</f>
        <v/>
      </c>
      <c r="I19" s="40" t="str">
        <f>IF(基本信息!$C$4&lt;&gt;"B","",IF(F19=0,0,ROUND(H19/ABS(F19),4)))</f>
        <v/>
      </c>
      <c r="J19" s="61"/>
      <c r="L19" s="42"/>
    </row>
    <row r="20" ht="15" spans="1:13">
      <c r="A20" s="27"/>
      <c r="B20" s="28" t="s">
        <v>310</v>
      </c>
      <c r="C20" s="28"/>
      <c r="D20" s="244"/>
      <c r="E20" s="28"/>
      <c r="F20" s="30">
        <f>ROUND(SUM(F18,-F19),2)</f>
        <v>0</v>
      </c>
      <c r="G20" s="31" t="str">
        <f>IF(基本信息!$C$4&lt;&gt;"B","",ROUND(SUM(G18,-G19),2))</f>
        <v/>
      </c>
      <c r="H20" s="32" t="str">
        <f>IF(基本信息!$C$4&lt;&gt;"B","",ROUND(SUM(H18,-H19),2))</f>
        <v/>
      </c>
      <c r="I20" s="43" t="str">
        <f>IF(基本信息!$C$4&lt;&gt;"B","",IF(F20=0,0,ROUND(H20/ABS(F20),4)))</f>
        <v/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47" t="str">
        <f>IF(基本信息!$C$4="B","评估人员:"&amp;基本信息!C43,"")</f>
        <v/>
      </c>
      <c r="K22" s="48"/>
    </row>
    <row r="23" spans="1:10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GridLines="0" view="pageBreakPreview" zoomScaleNormal="100" workbookViewId="0">
      <pane xSplit="8" ySplit="6" topLeftCell="I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28.4416666666667" customWidth="1"/>
    <col min="3" max="3" width="9.44166666666667" customWidth="1"/>
    <col min="4" max="5" width="15.6666666666667" customWidth="1"/>
    <col min="6" max="6" width="12.4416666666667" customWidth="1"/>
    <col min="7" max="7" width="8.33333333333333" customWidth="1"/>
    <col min="10" max="10" width="12.4416666666667" customWidth="1"/>
  </cols>
  <sheetData>
    <row r="1" ht="26.4" customHeight="1" spans="1:8">
      <c r="A1" s="2" t="str">
        <f>目录!C29</f>
        <v>其他流动资产评估申报明细表</v>
      </c>
      <c r="B1" s="3"/>
      <c r="C1" s="3"/>
      <c r="D1" s="3"/>
      <c r="E1" s="3"/>
      <c r="F1" s="3"/>
      <c r="G1" s="3"/>
      <c r="H1" s="3"/>
    </row>
    <row r="2" spans="1:8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5"/>
      <c r="G3" s="36"/>
      <c r="H3" s="36" t="str">
        <f>目录!$E29&amp;目录!$F29</f>
        <v>表(申)3-13</v>
      </c>
    </row>
    <row r="4" spans="1:8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36" t="s">
        <v>222</v>
      </c>
    </row>
    <row r="5" spans="1:8">
      <c r="A5" s="6" t="s">
        <v>223</v>
      </c>
      <c r="B5" s="7"/>
      <c r="C5" s="7"/>
      <c r="D5" s="7"/>
      <c r="E5" s="8" t="s">
        <v>224</v>
      </c>
      <c r="F5" s="9"/>
      <c r="G5" s="9"/>
      <c r="H5" s="37"/>
    </row>
    <row r="6" s="1" customFormat="1" ht="12.75" spans="1:11">
      <c r="A6" s="10" t="s">
        <v>290</v>
      </c>
      <c r="B6" s="11" t="s">
        <v>338</v>
      </c>
      <c r="C6" s="11" t="s">
        <v>312</v>
      </c>
      <c r="D6" s="12" t="s">
        <v>225</v>
      </c>
      <c r="E6" s="13" t="s">
        <v>211</v>
      </c>
      <c r="F6" s="14" t="s">
        <v>212</v>
      </c>
      <c r="G6" s="14" t="s">
        <v>213</v>
      </c>
      <c r="H6" s="38" t="s">
        <v>293</v>
      </c>
      <c r="J6" s="39" t="s">
        <v>226</v>
      </c>
      <c r="K6" s="39" t="s">
        <v>227</v>
      </c>
    </row>
    <row r="7" spans="1:10">
      <c r="A7" s="15">
        <v>1</v>
      </c>
      <c r="B7" s="16"/>
      <c r="C7" s="16"/>
      <c r="D7" s="19"/>
      <c r="E7" s="20"/>
      <c r="F7" s="21" t="str">
        <f>IF(基本信息!$C$4&lt;&gt;"B","",E7-D7)</f>
        <v/>
      </c>
      <c r="G7" s="40" t="str">
        <f>IF(基本信息!$C$4&lt;&gt;"B","",IF(D7=0,0,ROUND(F7/ABS(D7),4)))</f>
        <v/>
      </c>
      <c r="H7" s="145"/>
      <c r="J7" s="42"/>
    </row>
    <row r="8" spans="1:10">
      <c r="A8" s="15">
        <f>A7+1</f>
        <v>2</v>
      </c>
      <c r="B8" s="16"/>
      <c r="C8" s="16"/>
      <c r="D8" s="19"/>
      <c r="E8" s="20"/>
      <c r="F8" s="21"/>
      <c r="G8" s="40"/>
      <c r="H8" s="145"/>
      <c r="J8" s="42"/>
    </row>
    <row r="9" spans="1:10">
      <c r="A9" s="15">
        <f t="shared" ref="A9:A16" si="0">A8+1</f>
        <v>3</v>
      </c>
      <c r="B9" s="16"/>
      <c r="C9" s="16"/>
      <c r="D9" s="19"/>
      <c r="E9" s="20"/>
      <c r="F9" s="21"/>
      <c r="G9" s="21"/>
      <c r="H9" s="145"/>
      <c r="J9" s="42"/>
    </row>
    <row r="10" spans="1:10">
      <c r="A10" s="15">
        <f t="shared" si="0"/>
        <v>4</v>
      </c>
      <c r="B10" s="16"/>
      <c r="C10" s="16"/>
      <c r="D10" s="19"/>
      <c r="E10" s="20"/>
      <c r="F10" s="21"/>
      <c r="G10" s="21"/>
      <c r="H10" s="145"/>
      <c r="J10" s="42"/>
    </row>
    <row r="11" spans="1:10">
      <c r="A11" s="15">
        <f t="shared" si="0"/>
        <v>5</v>
      </c>
      <c r="B11" s="16"/>
      <c r="C11" s="16"/>
      <c r="D11" s="19"/>
      <c r="E11" s="20"/>
      <c r="F11" s="21"/>
      <c r="G11" s="21"/>
      <c r="H11" s="145"/>
      <c r="J11" s="42"/>
    </row>
    <row r="12" spans="1:10">
      <c r="A12" s="15">
        <f t="shared" si="0"/>
        <v>6</v>
      </c>
      <c r="B12" s="16"/>
      <c r="C12" s="16"/>
      <c r="D12" s="19"/>
      <c r="E12" s="20"/>
      <c r="F12" s="21"/>
      <c r="G12" s="21"/>
      <c r="H12" s="145"/>
      <c r="J12" s="42"/>
    </row>
    <row r="13" spans="1:10">
      <c r="A13" s="15">
        <f t="shared" si="0"/>
        <v>7</v>
      </c>
      <c r="B13" s="16"/>
      <c r="C13" s="16"/>
      <c r="D13" s="19"/>
      <c r="E13" s="20"/>
      <c r="F13" s="21"/>
      <c r="G13" s="21"/>
      <c r="H13" s="145"/>
      <c r="J13" s="42"/>
    </row>
    <row r="14" spans="1:10">
      <c r="A14" s="15">
        <f t="shared" si="0"/>
        <v>8</v>
      </c>
      <c r="B14" s="16"/>
      <c r="C14" s="16"/>
      <c r="D14" s="19"/>
      <c r="E14" s="20"/>
      <c r="F14" s="21"/>
      <c r="G14" s="21"/>
      <c r="H14" s="145"/>
      <c r="J14" s="42"/>
    </row>
    <row r="15" spans="1:10">
      <c r="A15" s="15">
        <f t="shared" si="0"/>
        <v>9</v>
      </c>
      <c r="B15" s="16"/>
      <c r="C15" s="16"/>
      <c r="D15" s="19"/>
      <c r="E15" s="20"/>
      <c r="F15" s="21"/>
      <c r="G15" s="21"/>
      <c r="H15" s="145"/>
      <c r="J15" s="42"/>
    </row>
    <row r="16" spans="1:10">
      <c r="A16" s="15">
        <f t="shared" si="0"/>
        <v>10</v>
      </c>
      <c r="B16" s="16"/>
      <c r="C16" s="16"/>
      <c r="D16" s="19"/>
      <c r="E16" s="20"/>
      <c r="F16" s="21"/>
      <c r="G16" s="21"/>
      <c r="H16" s="145"/>
      <c r="J16" s="42"/>
    </row>
    <row r="17" spans="1:10">
      <c r="A17" s="15"/>
      <c r="B17" s="16"/>
      <c r="C17" s="16"/>
      <c r="D17" s="19"/>
      <c r="E17" s="20"/>
      <c r="F17" s="21"/>
      <c r="G17" s="21"/>
      <c r="H17" s="145"/>
      <c r="J17" s="42"/>
    </row>
    <row r="18" spans="1:10">
      <c r="A18" s="15"/>
      <c r="B18" s="238"/>
      <c r="C18" s="16"/>
      <c r="D18" s="245"/>
      <c r="E18" s="239"/>
      <c r="F18" s="240"/>
      <c r="G18" s="242"/>
      <c r="H18" s="145"/>
      <c r="J18" s="42"/>
    </row>
    <row r="19" spans="1:10">
      <c r="A19" s="26"/>
      <c r="B19" s="241"/>
      <c r="C19" s="24"/>
      <c r="D19" s="19"/>
      <c r="E19" s="20"/>
      <c r="F19" s="21"/>
      <c r="G19" s="40"/>
      <c r="H19" s="61"/>
      <c r="J19" s="42"/>
    </row>
    <row r="20" ht="15" spans="1:11">
      <c r="A20" s="27"/>
      <c r="B20" s="28" t="s">
        <v>310</v>
      </c>
      <c r="C20" s="28"/>
      <c r="D20" s="30">
        <f>ROUND(SUM(D7:D19),2)</f>
        <v>0</v>
      </c>
      <c r="E20" s="31" t="str">
        <f>IF(基本信息!$C$4&lt;&gt;"B","",ROUND(SUM(E7:E19),2))</f>
        <v/>
      </c>
      <c r="F20" s="32" t="str">
        <f>IF(基本信息!$C$4&lt;&gt;"B","",ROUND(SUM(F7:F19),2))</f>
        <v/>
      </c>
      <c r="G20" s="43" t="str">
        <f>IF(基本信息!$C$4&lt;&gt;"B","",IF(D20=0,0,ROUND(F20/ABS(D20),4)))</f>
        <v/>
      </c>
      <c r="H20" s="101"/>
      <c r="J20" s="45"/>
      <c r="K20" s="46" t="str">
        <f>IF(D20-J20=0,"OK","F")</f>
        <v>OK</v>
      </c>
    </row>
    <row r="21" spans="1:8">
      <c r="A21" s="33"/>
      <c r="B21" s="33"/>
      <c r="C21" s="33"/>
      <c r="D21" s="33"/>
      <c r="E21" s="33"/>
      <c r="F21" s="33"/>
      <c r="G21" s="33"/>
      <c r="H21" s="33"/>
    </row>
    <row r="22" spans="1:9">
      <c r="A22" s="34" t="str">
        <f>"被评估企业填表人："&amp;基本信息!$C$13</f>
        <v>被评估企业填表人：易海龙</v>
      </c>
      <c r="B22" s="35"/>
      <c r="C22" s="35"/>
      <c r="D22" s="35"/>
      <c r="E22" s="33"/>
      <c r="F22" s="33"/>
      <c r="G22" s="33"/>
      <c r="H22" s="47" t="str">
        <f>IF(基本信息!$C$4="B","评估人员:"&amp;基本信息!C44,"")</f>
        <v/>
      </c>
      <c r="I22" s="48"/>
    </row>
    <row r="23" spans="1:8">
      <c r="A23" s="34" t="str">
        <f>"填表日期："&amp;基本信息!$C$14</f>
        <v>填表日期：2023年8月31日</v>
      </c>
      <c r="B23" s="35"/>
      <c r="C23" s="35"/>
      <c r="D23" s="35"/>
      <c r="E23" s="33"/>
      <c r="F23" s="33"/>
      <c r="G23" s="33"/>
      <c r="H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4"/>
  <sheetViews>
    <sheetView showGridLines="0" view="pageBreakPreview" zoomScaleNormal="100" topLeftCell="A7" workbookViewId="0">
      <selection activeCell="A12" sqref="A12"/>
    </sheetView>
  </sheetViews>
  <sheetFormatPr defaultColWidth="9" defaultRowHeight="14.25"/>
  <cols>
    <col min="1" max="1" width="2.66666666666667" customWidth="1"/>
    <col min="2" max="2" width="3.33333333333333" customWidth="1"/>
    <col min="4" max="4" width="24.1083333333333" customWidth="1"/>
    <col min="5" max="5" width="16.3333333333333" customWidth="1"/>
    <col min="6" max="6" width="13.4416666666667" customWidth="1"/>
    <col min="7" max="7" width="17" customWidth="1"/>
    <col min="8" max="8" width="15.1083333333333" customWidth="1"/>
    <col min="9" max="9" width="3.775" customWidth="1"/>
    <col min="10" max="10" width="17.775" customWidth="1"/>
    <col min="11" max="11" width="8.44166666666667" customWidth="1"/>
    <col min="12" max="12" width="3.775" customWidth="1"/>
  </cols>
  <sheetData>
    <row r="1" ht="15"/>
    <row r="2" ht="8.25" customHeight="1" spans="2:12">
      <c r="B2" s="309"/>
      <c r="C2" s="310"/>
      <c r="D2" s="310"/>
      <c r="E2" s="310"/>
      <c r="F2" s="310"/>
      <c r="G2" s="310"/>
      <c r="H2" s="310"/>
      <c r="I2" s="310"/>
      <c r="J2" s="310"/>
      <c r="K2" s="310"/>
      <c r="L2" s="331"/>
    </row>
    <row r="3" spans="2:12">
      <c r="B3" s="311"/>
      <c r="C3" s="312"/>
      <c r="L3" s="332"/>
    </row>
    <row r="4" spans="2:12">
      <c r="B4" s="311"/>
      <c r="C4" s="313"/>
      <c r="D4" s="314"/>
      <c r="E4" s="314"/>
      <c r="F4" s="314"/>
      <c r="G4" s="314"/>
      <c r="H4" s="314"/>
      <c r="I4" s="314"/>
      <c r="J4" s="314"/>
      <c r="K4" s="333"/>
      <c r="L4" s="332"/>
    </row>
    <row r="5" ht="29.25" spans="2:12">
      <c r="B5" s="311"/>
      <c r="C5" s="315"/>
      <c r="D5" s="316" t="str">
        <f>IF(基本信息!C5="","(WTF)有限公司",基本信息!C5)</f>
        <v>杭州富阳开发区建设集团有限公司</v>
      </c>
      <c r="E5" s="3"/>
      <c r="F5" s="3"/>
      <c r="G5" s="3"/>
      <c r="H5" s="3"/>
      <c r="I5" s="3"/>
      <c r="J5" s="3"/>
      <c r="K5" s="334"/>
      <c r="L5" s="332"/>
    </row>
    <row r="6" ht="7.5" customHeight="1" spans="2:12">
      <c r="B6" s="311"/>
      <c r="C6" s="315"/>
      <c r="D6" s="3"/>
      <c r="E6" s="3"/>
      <c r="F6" s="3"/>
      <c r="G6" s="3"/>
      <c r="H6" s="3"/>
      <c r="I6" s="3"/>
      <c r="J6" s="3"/>
      <c r="K6" s="334"/>
      <c r="L6" s="332"/>
    </row>
    <row r="7" ht="29.25" spans="2:12">
      <c r="B7" s="311"/>
      <c r="C7" s="315"/>
      <c r="D7" s="316" t="str">
        <f>"拟"&amp;基本信息!C8&amp;"所涉及的"</f>
        <v>拟拟拆迁补偿所涉及的</v>
      </c>
      <c r="E7" s="3"/>
      <c r="F7" s="3"/>
      <c r="G7" s="3"/>
      <c r="H7" s="3"/>
      <c r="I7" s="3"/>
      <c r="J7" s="3"/>
      <c r="K7" s="334"/>
      <c r="L7" s="332"/>
    </row>
    <row r="8" ht="7.5" customHeight="1" spans="2:12">
      <c r="B8" s="311"/>
      <c r="C8" s="315"/>
      <c r="D8" s="3"/>
      <c r="E8" s="3"/>
      <c r="F8" s="3"/>
      <c r="G8" s="3"/>
      <c r="H8" s="3"/>
      <c r="I8" s="3"/>
      <c r="J8" s="3"/>
      <c r="K8" s="334"/>
      <c r="L8" s="332"/>
    </row>
    <row r="9" ht="29.25" spans="2:12">
      <c r="B9" s="311"/>
      <c r="C9" s="315"/>
      <c r="D9" s="316" t="str">
        <f>IF(基本信息!C10="","(BPG)有限公司",基本信息!C10)</f>
        <v>杭州富阳开发区建设投资集团有限公司</v>
      </c>
      <c r="E9" s="3"/>
      <c r="F9" s="3"/>
      <c r="G9" s="3"/>
      <c r="H9" s="3"/>
      <c r="I9" s="3"/>
      <c r="J9" s="3"/>
      <c r="K9" s="334"/>
      <c r="L9" s="332"/>
    </row>
    <row r="10" ht="7.5" customHeight="1" spans="2:12">
      <c r="B10" s="311"/>
      <c r="C10" s="315"/>
      <c r="D10" s="3"/>
      <c r="E10" s="3"/>
      <c r="F10" s="3"/>
      <c r="G10" s="3"/>
      <c r="H10" s="3"/>
      <c r="I10" s="3"/>
      <c r="J10" s="3"/>
      <c r="K10" s="334"/>
      <c r="L10" s="332"/>
    </row>
    <row r="11" ht="51.75" spans="2:12">
      <c r="B11" s="311"/>
      <c r="C11" s="315"/>
      <c r="D11" s="317" t="str">
        <f>IF(基本信息!C4="B","资产评估明细表","资产评估申报明细表")</f>
        <v>资产评估申报明细表</v>
      </c>
      <c r="E11" s="3"/>
      <c r="F11" s="3"/>
      <c r="G11" s="3"/>
      <c r="H11" s="3"/>
      <c r="I11" s="3"/>
      <c r="J11" s="3"/>
      <c r="K11" s="334"/>
      <c r="L11" s="332"/>
    </row>
    <row r="12" ht="7.5" customHeight="1" spans="2:12">
      <c r="B12" s="311"/>
      <c r="C12" s="315"/>
      <c r="D12" s="3"/>
      <c r="E12" s="3"/>
      <c r="F12" s="3"/>
      <c r="G12" s="3"/>
      <c r="H12" s="3"/>
      <c r="I12" s="3"/>
      <c r="J12" s="3"/>
      <c r="K12" s="334"/>
      <c r="L12" s="332"/>
    </row>
    <row r="13" ht="18.75" spans="2:12">
      <c r="B13" s="311"/>
      <c r="C13" s="315"/>
      <c r="D13" s="318" t="str">
        <f>基本信息!B7&amp;":"&amp;基本信息!C7</f>
        <v>评估基准日:2023年8月31日</v>
      </c>
      <c r="E13" s="319"/>
      <c r="F13" s="3"/>
      <c r="G13" s="3"/>
      <c r="H13" s="3"/>
      <c r="I13" s="3"/>
      <c r="J13" s="3"/>
      <c r="K13" s="334"/>
      <c r="L13" s="332"/>
    </row>
    <row r="14" spans="2:12">
      <c r="B14" s="311"/>
      <c r="C14" s="315"/>
      <c r="D14" s="312"/>
      <c r="K14" s="334"/>
      <c r="L14" s="332"/>
    </row>
    <row r="15" spans="2:12">
      <c r="B15" s="311"/>
      <c r="C15" s="315"/>
      <c r="D15" s="320" t="s">
        <v>201</v>
      </c>
      <c r="E15" s="312" t="str">
        <f>IF(基本信息!C10="","勿填，自动链接",基本信息!C10)</f>
        <v>杭州富阳开发区建设投资集团有限公司</v>
      </c>
      <c r="H15" s="321" t="s">
        <v>202</v>
      </c>
      <c r="I15" s="321"/>
      <c r="J15" s="312" t="str">
        <f>IF(基本信息!C11="","勿填，自动链接",基本信息!C11)</f>
        <v>        </v>
      </c>
      <c r="K15" s="335"/>
      <c r="L15" s="332"/>
    </row>
    <row r="16" spans="2:12">
      <c r="B16" s="311"/>
      <c r="C16" s="315"/>
      <c r="D16" s="312"/>
      <c r="K16" s="334"/>
      <c r="L16" s="332"/>
    </row>
    <row r="17" spans="2:12">
      <c r="B17" s="311"/>
      <c r="C17" s="315"/>
      <c r="D17" s="320" t="s">
        <v>203</v>
      </c>
      <c r="E17" s="312" t="str">
        <f>IF(基本信息!C13="","勿填，自动链接",基本信息!C13)</f>
        <v>易海龙</v>
      </c>
      <c r="F17" s="321" t="s">
        <v>204</v>
      </c>
      <c r="G17" s="322" t="str">
        <f>IF(基本信息!C14="","勿填，自动链接",基本信息!C14)</f>
        <v>2023年8月31日</v>
      </c>
      <c r="H17" s="321" t="s">
        <v>205</v>
      </c>
      <c r="I17" s="321"/>
      <c r="J17" s="312" t="str">
        <f>IF(基本信息!C12="","勿填，自动链接",基本信息!C12)</f>
        <v>勿填，自动链接</v>
      </c>
      <c r="K17" s="335"/>
      <c r="L17" s="332"/>
    </row>
    <row r="18" spans="2:12">
      <c r="B18" s="311"/>
      <c r="C18" s="323"/>
      <c r="D18" s="324"/>
      <c r="E18" s="324"/>
      <c r="F18" s="324"/>
      <c r="G18" s="324"/>
      <c r="H18" s="324"/>
      <c r="I18" s="324"/>
      <c r="J18" s="324"/>
      <c r="K18" s="336"/>
      <c r="L18" s="332"/>
    </row>
    <row r="19" spans="2:12">
      <c r="B19" s="311"/>
      <c r="C19" s="312"/>
      <c r="L19" s="332"/>
    </row>
    <row r="20" ht="24.75" spans="2:12">
      <c r="B20" s="311"/>
      <c r="C20" s="313"/>
      <c r="D20" s="325" t="str">
        <f>IF(基本信息!C4="B","深圳市鹏信资产评估土地房地产估价有限公司",D9)</f>
        <v>杭州富阳开发区建设投资集团有限公司</v>
      </c>
      <c r="E20" s="326"/>
      <c r="F20" s="326"/>
      <c r="G20" s="326"/>
      <c r="H20" s="326"/>
      <c r="I20" s="326"/>
      <c r="J20" s="326"/>
      <c r="K20" s="333"/>
      <c r="L20" s="332"/>
    </row>
    <row r="21" ht="6" customHeight="1" spans="2:12">
      <c r="B21" s="311"/>
      <c r="C21" s="315"/>
      <c r="K21" s="334"/>
      <c r="L21" s="332"/>
    </row>
    <row r="22" spans="2:12">
      <c r="B22" s="311"/>
      <c r="C22" s="315"/>
      <c r="D22" s="320" t="str">
        <f>IF(基本信息!C4="B","签字资产评估师：","")</f>
        <v/>
      </c>
      <c r="E22" s="327" t="str">
        <f>IF(基本信息!C4="B",基本信息!C18,"")</f>
        <v/>
      </c>
      <c r="F22" s="312" t="str">
        <f>IF(基本信息!C4="B",基本信息!F18,"")</f>
        <v/>
      </c>
      <c r="G22" s="321" t="str">
        <f>IF(基本信息!C4="B","评估时间：","")</f>
        <v/>
      </c>
      <c r="H22" s="328" t="str">
        <f>IF(基本信息!C4="B",基本信息!C16&amp;"-"&amp;基本信息!C17,"")</f>
        <v/>
      </c>
      <c r="I22" s="327"/>
      <c r="J22" s="337"/>
      <c r="K22" s="334"/>
      <c r="L22" s="332"/>
    </row>
    <row r="23" ht="10.5" customHeight="1" spans="2:12">
      <c r="B23" s="311"/>
      <c r="C23" s="323"/>
      <c r="D23" s="324"/>
      <c r="E23" s="324"/>
      <c r="F23" s="324"/>
      <c r="G23" s="324"/>
      <c r="H23" s="324"/>
      <c r="I23" s="324"/>
      <c r="J23" s="324"/>
      <c r="K23" s="336"/>
      <c r="L23" s="332"/>
    </row>
    <row r="24" ht="15" spans="2:12">
      <c r="B24" s="329"/>
      <c r="C24" s="330"/>
      <c r="D24" s="330"/>
      <c r="E24" s="330"/>
      <c r="F24" s="330"/>
      <c r="G24" s="330"/>
      <c r="H24" s="330"/>
      <c r="I24" s="330"/>
      <c r="J24" s="330"/>
      <c r="K24" s="330"/>
      <c r="L24" s="338"/>
    </row>
  </sheetData>
  <mergeCells count="2">
    <mergeCell ref="H15:I15"/>
    <mergeCell ref="H17:I17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97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view="pageBreakPreview" zoomScale="94" zoomScaleNormal="100" workbookViewId="0">
      <pane xSplit="6" ySplit="7" topLeftCell="G17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14.25"/>
  <cols>
    <col min="1" max="1" width="46.8833333333333" customWidth="1"/>
    <col min="2" max="2" width="7.44166666666667" customWidth="1"/>
    <col min="3" max="4" width="15.6666666666667" customWidth="1"/>
    <col min="5" max="5" width="14.775" customWidth="1"/>
    <col min="8" max="8" width="12.4416666666667" customWidth="1"/>
  </cols>
  <sheetData>
    <row r="1" ht="28.35" customHeight="1" spans="1:6">
      <c r="A1" s="2" t="str">
        <f>目录!C30</f>
        <v>非流动资产评估申报汇总表</v>
      </c>
      <c r="B1" s="3"/>
      <c r="C1" s="3"/>
      <c r="D1" s="3"/>
      <c r="E1" s="3"/>
      <c r="F1" s="3"/>
    </row>
    <row r="2" spans="1:6">
      <c r="A2" s="4" t="str">
        <f>封面!D13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目录!E30&amp;目录!F30</f>
        <v>表(申)4</v>
      </c>
    </row>
    <row r="4" spans="1:6">
      <c r="A4" s="5" t="str">
        <f>'1汇总'!A4</f>
        <v>评估申报单位:杭州富阳开发区建设投资集团有限公司</v>
      </c>
      <c r="B4" s="5"/>
      <c r="C4" s="5"/>
      <c r="D4" s="5"/>
      <c r="E4" s="5"/>
      <c r="F4" s="36" t="s">
        <v>222</v>
      </c>
    </row>
    <row r="5" spans="1:6">
      <c r="A5" s="6" t="s">
        <v>223</v>
      </c>
      <c r="B5" s="7"/>
      <c r="C5" s="7"/>
      <c r="D5" s="8" t="s">
        <v>224</v>
      </c>
      <c r="E5" s="9"/>
      <c r="F5" s="37"/>
    </row>
    <row r="6" s="1" customFormat="1" ht="12.75" spans="1:9">
      <c r="A6" s="10" t="s">
        <v>209</v>
      </c>
      <c r="B6" s="11" t="s">
        <v>287</v>
      </c>
      <c r="C6" s="12" t="s">
        <v>225</v>
      </c>
      <c r="D6" s="13" t="s">
        <v>211</v>
      </c>
      <c r="E6" s="14" t="s">
        <v>212</v>
      </c>
      <c r="F6" s="38" t="s">
        <v>213</v>
      </c>
      <c r="H6" s="39" t="s">
        <v>226</v>
      </c>
      <c r="I6" s="39" t="s">
        <v>227</v>
      </c>
    </row>
    <row r="7" s="1" customFormat="1" ht="12.75" spans="1:8">
      <c r="A7" s="54"/>
      <c r="B7" s="55" t="s">
        <v>214</v>
      </c>
      <c r="C7" s="56" t="s">
        <v>215</v>
      </c>
      <c r="D7" s="57" t="s">
        <v>216</v>
      </c>
      <c r="E7" s="58" t="s">
        <v>217</v>
      </c>
      <c r="F7" s="59" t="s">
        <v>218</v>
      </c>
      <c r="H7" s="39"/>
    </row>
    <row r="8" ht="15" spans="1:9">
      <c r="A8" s="26" t="str">
        <f>基本信息!B46</f>
        <v>债权投资</v>
      </c>
      <c r="B8" s="60" t="str">
        <f>目录!F31</f>
        <v>4-1</v>
      </c>
      <c r="C8" s="19">
        <f>'4.1债权投资'!H20</f>
        <v>0</v>
      </c>
      <c r="D8" s="20" t="str">
        <f>IF(基本信息!$C$4&lt;&gt;"B","",'4.1债权投资'!I20)</f>
        <v/>
      </c>
      <c r="E8" s="21" t="str">
        <f>IF(基本信息!$C$4&lt;&gt;"B","",D8-C8)</f>
        <v/>
      </c>
      <c r="F8" s="61" t="str">
        <f>IF(基本信息!$C$4&lt;&gt;"B","",IF(C8=0,0,ROUND(E8/ABS(C8),4)))</f>
        <v/>
      </c>
      <c r="H8" s="42"/>
      <c r="I8" s="46" t="str">
        <f t="shared" ref="I8:I20" si="0">IF(ABS(C8-H8)&lt;0.00001,"OK","F")</f>
        <v>OK</v>
      </c>
    </row>
    <row r="9" ht="15" spans="1:9">
      <c r="A9" s="22" t="str">
        <f>基本信息!B47</f>
        <v>其他债权投资</v>
      </c>
      <c r="B9" s="60" t="str">
        <f>目录!F32</f>
        <v>4-2</v>
      </c>
      <c r="C9" s="19">
        <f>'4.2其他债权'!H20</f>
        <v>0</v>
      </c>
      <c r="D9" s="20" t="str">
        <f>IF(基本信息!$C$4&lt;&gt;"B","",'4.2其他债权'!I20)</f>
        <v/>
      </c>
      <c r="E9" s="21" t="str">
        <f>IF(基本信息!$C$4&lt;&gt;"B","",D9-C9)</f>
        <v/>
      </c>
      <c r="F9" s="61" t="str">
        <f>IF(基本信息!$C$4&lt;&gt;"B","",IF(C9=0,0,ROUND(E9/ABS(C9),4)))</f>
        <v/>
      </c>
      <c r="H9" s="42"/>
      <c r="I9" s="46" t="str">
        <f t="shared" si="0"/>
        <v>OK</v>
      </c>
    </row>
    <row r="10" ht="15" spans="1:9">
      <c r="A10" s="22" t="str">
        <f>基本信息!B48</f>
        <v>长期应收款</v>
      </c>
      <c r="B10" s="60" t="str">
        <f>目录!F33</f>
        <v>4-3</v>
      </c>
      <c r="C10" s="19">
        <f>'4.3长期应收'!F20</f>
        <v>0</v>
      </c>
      <c r="D10" s="20" t="str">
        <f>IF(基本信息!$C$4&lt;&gt;"B","",'4.3长期应收'!G20)</f>
        <v/>
      </c>
      <c r="E10" s="21" t="str">
        <f>IF(基本信息!$C$4&lt;&gt;"B","",D10-C10)</f>
        <v/>
      </c>
      <c r="F10" s="61" t="str">
        <f>IF(基本信息!$C$4&lt;&gt;"B","",IF(C10=0,0,ROUND(E10/ABS(C10),4)))</f>
        <v/>
      </c>
      <c r="H10" s="42"/>
      <c r="I10" s="46" t="str">
        <f t="shared" si="0"/>
        <v>OK</v>
      </c>
    </row>
    <row r="11" ht="15" spans="1:9">
      <c r="A11" s="26" t="str">
        <f>基本信息!B49</f>
        <v>长期股权投资</v>
      </c>
      <c r="B11" s="60" t="str">
        <f>目录!F34</f>
        <v>4-4</v>
      </c>
      <c r="C11" s="19">
        <f>'4.3长期应收'!F20</f>
        <v>0</v>
      </c>
      <c r="D11" s="20" t="str">
        <f>IF(基本信息!$C$4&lt;&gt;"B","",'4.4长期股权'!G20)</f>
        <v/>
      </c>
      <c r="E11" s="21" t="str">
        <f>IF(基本信息!$C$4&lt;&gt;"B","",D11-C11)</f>
        <v/>
      </c>
      <c r="F11" s="61" t="str">
        <f>IF(基本信息!$C$4&lt;&gt;"B","",IF(C11=0,0,ROUND(E11/ABS(C11),4)))</f>
        <v/>
      </c>
      <c r="H11" s="42"/>
      <c r="I11" s="46" t="str">
        <f t="shared" si="0"/>
        <v>OK</v>
      </c>
    </row>
    <row r="12" ht="15" spans="1:9">
      <c r="A12" s="26" t="str">
        <f>基本信息!B50</f>
        <v>其他权益工具投资</v>
      </c>
      <c r="B12" s="60" t="str">
        <f>目录!F35</f>
        <v>4-5</v>
      </c>
      <c r="C12" s="19">
        <f>'4.5权益工具'!G20</f>
        <v>0</v>
      </c>
      <c r="D12" s="20" t="str">
        <f>IF(基本信息!$C$4&lt;&gt;"B","",'4.5权益工具'!H20)</f>
        <v/>
      </c>
      <c r="E12" s="21" t="str">
        <f>IF(基本信息!$C$4&lt;&gt;"B","",D12-C12)</f>
        <v/>
      </c>
      <c r="F12" s="61" t="str">
        <f>IF(基本信息!$C$4&lt;&gt;"B","",IF(C12=0,0,ROUND(E12/ABS(C12),4)))</f>
        <v/>
      </c>
      <c r="H12" s="42"/>
      <c r="I12" s="46" t="str">
        <f t="shared" si="0"/>
        <v>OK</v>
      </c>
    </row>
    <row r="13" ht="15" spans="1:9">
      <c r="A13" s="26" t="str">
        <f>基本信息!B51</f>
        <v>其他非流动金融资产</v>
      </c>
      <c r="B13" s="60" t="str">
        <f>目录!F36</f>
        <v>4-6</v>
      </c>
      <c r="C13" s="19">
        <f>'4.6其他金融'!F20</f>
        <v>0</v>
      </c>
      <c r="D13" s="20" t="str">
        <f>IF(基本信息!$C$4&lt;&gt;"B","",'4.6其他金融'!G20)</f>
        <v/>
      </c>
      <c r="E13" s="21" t="str">
        <f>IF(基本信息!$C$4&lt;&gt;"B","",D13-C13)</f>
        <v/>
      </c>
      <c r="F13" s="61" t="str">
        <f>IF(基本信息!$C$4&lt;&gt;"B","",IF(C13=0,0,ROUND(E13/ABS(C13),4)))</f>
        <v/>
      </c>
      <c r="H13" s="42"/>
      <c r="I13" s="46" t="str">
        <f t="shared" si="0"/>
        <v>OK</v>
      </c>
    </row>
    <row r="14" ht="15" spans="1:9">
      <c r="A14" s="26" t="str">
        <f>基本信息!B52</f>
        <v>投资性房地产</v>
      </c>
      <c r="B14" s="60" t="str">
        <f>目录!F37</f>
        <v>4-7</v>
      </c>
      <c r="C14" s="19" t="e">
        <f>房地产!#REF!</f>
        <v>#REF!</v>
      </c>
      <c r="D14" s="20" t="e">
        <f>房地产!#REF!</f>
        <v>#REF!</v>
      </c>
      <c r="E14" s="21" t="str">
        <f>IF(基本信息!$C$4&lt;&gt;"B","",D14-C14)</f>
        <v/>
      </c>
      <c r="F14" s="61" t="str">
        <f>IF(基本信息!$C$4&lt;&gt;"B","",IF(C14=0,0,ROUND(E14/ABS(C14),4)))</f>
        <v/>
      </c>
      <c r="H14" s="42"/>
      <c r="I14" s="46" t="e">
        <f t="shared" si="0"/>
        <v>#REF!</v>
      </c>
    </row>
    <row r="15" ht="15" spans="1:9">
      <c r="A15" s="26" t="str">
        <f>基本信息!B53</f>
        <v>固定资产</v>
      </c>
      <c r="B15" s="60" t="str">
        <f>目录!F38</f>
        <v>4-8</v>
      </c>
      <c r="C15" s="19">
        <v>0</v>
      </c>
      <c r="D15" s="20">
        <v>0</v>
      </c>
      <c r="E15" s="21" t="str">
        <f>IF(基本信息!$C$4&lt;&gt;"B","",D15-C15)</f>
        <v/>
      </c>
      <c r="F15" s="61" t="str">
        <f>IF(基本信息!$C$4&lt;&gt;"B","",IF(C15=0,0,ROUND(E15/ABS(C15),4)))</f>
        <v/>
      </c>
      <c r="H15" s="42"/>
      <c r="I15" s="46" t="str">
        <f t="shared" si="0"/>
        <v>OK</v>
      </c>
    </row>
    <row r="16" ht="15" spans="1:9">
      <c r="A16" s="26" t="str">
        <f>基本信息!B61</f>
        <v>在建工程</v>
      </c>
      <c r="B16" s="60" t="s">
        <v>126</v>
      </c>
      <c r="C16" s="19">
        <f>'4.9在建工程'!C12</f>
        <v>0</v>
      </c>
      <c r="D16" s="20" t="str">
        <f>IF(基本信息!$C$4&lt;&gt;"B","",'4.9在建工程'!D12)</f>
        <v/>
      </c>
      <c r="E16" s="21" t="str">
        <f>IF(基本信息!$C$4&lt;&gt;"B","",D16-C16)</f>
        <v/>
      </c>
      <c r="F16" s="61" t="str">
        <f>IF(基本信息!$C$4&lt;&gt;"B","",IF(C16=0,0,ROUND(E16/ABS(C16),4)))</f>
        <v/>
      </c>
      <c r="H16" s="42"/>
      <c r="I16" s="46" t="str">
        <f t="shared" si="0"/>
        <v>OK</v>
      </c>
    </row>
    <row r="17" ht="15" spans="1:9">
      <c r="A17" s="26" t="str">
        <f>基本信息!B65</f>
        <v>生产性生物资产</v>
      </c>
      <c r="B17" s="60" t="s">
        <v>134</v>
      </c>
      <c r="C17" s="19">
        <v>0</v>
      </c>
      <c r="D17" s="20">
        <v>0</v>
      </c>
      <c r="E17" s="21" t="str">
        <f>IF(基本信息!$C$4&lt;&gt;"B","",D17-C17)</f>
        <v/>
      </c>
      <c r="F17" s="61" t="str">
        <f>IF(基本信息!$C$4&lt;&gt;"B","",IF(C17=0,0,ROUND(E17/ABS(C17),4)))</f>
        <v/>
      </c>
      <c r="H17" s="42"/>
      <c r="I17" s="46" t="str">
        <f t="shared" si="0"/>
        <v>OK</v>
      </c>
    </row>
    <row r="18" ht="15" spans="1:9">
      <c r="A18" s="26" t="str">
        <f>基本信息!B66</f>
        <v>油气资产</v>
      </c>
      <c r="B18" s="60" t="s">
        <v>136</v>
      </c>
      <c r="C18" s="19">
        <v>0</v>
      </c>
      <c r="D18" s="20">
        <v>0</v>
      </c>
      <c r="E18" s="21" t="str">
        <f>IF(基本信息!$C$4&lt;&gt;"B","",D18-C18)</f>
        <v/>
      </c>
      <c r="F18" s="61" t="str">
        <f>IF(基本信息!$C$4&lt;&gt;"B","",IF(C18=0,0,ROUND(E18/ABS(C18),4)))</f>
        <v/>
      </c>
      <c r="H18" s="42"/>
      <c r="I18" s="46" t="str">
        <f t="shared" si="0"/>
        <v>OK</v>
      </c>
    </row>
    <row r="19" ht="15" spans="1:9">
      <c r="A19" s="26" t="str">
        <f>基本信息!B67</f>
        <v>使用权资产</v>
      </c>
      <c r="B19" s="60" t="s">
        <v>138</v>
      </c>
      <c r="C19" s="19">
        <v>0</v>
      </c>
      <c r="D19" s="20">
        <v>0</v>
      </c>
      <c r="E19" s="21" t="str">
        <f>IF(基本信息!$C$4&lt;&gt;"B","",D19-C19)</f>
        <v/>
      </c>
      <c r="F19" s="61" t="str">
        <f>IF(基本信息!$C$4&lt;&gt;"B","",IF(C19=0,0,ROUND(E19/ABS(C19),4)))</f>
        <v/>
      </c>
      <c r="H19" s="42"/>
      <c r="I19" s="46" t="str">
        <f t="shared" si="0"/>
        <v>OK</v>
      </c>
    </row>
    <row r="20" ht="15" spans="1:9">
      <c r="A20" s="26" t="str">
        <f>基本信息!B68</f>
        <v>无形资产</v>
      </c>
      <c r="B20" s="60" t="s">
        <v>140</v>
      </c>
      <c r="C20" s="19">
        <f>'4.13无形资产'!C12</f>
        <v>0</v>
      </c>
      <c r="D20" s="20" t="str">
        <f>IF(基本信息!$C$4&lt;&gt;"B","",'4.13无形资产'!D12)</f>
        <v/>
      </c>
      <c r="E20" s="21" t="str">
        <f>IF(基本信息!$C$4&lt;&gt;"B","",D20-C20)</f>
        <v/>
      </c>
      <c r="F20" s="61" t="str">
        <f>IF(基本信息!$C$4&lt;&gt;"B","",IF(C20=0,0,ROUND(E20/ABS(C20),4)))</f>
        <v/>
      </c>
      <c r="H20" s="42"/>
      <c r="I20" s="46" t="str">
        <f t="shared" si="0"/>
        <v>OK</v>
      </c>
    </row>
    <row r="21" ht="15" spans="1:9">
      <c r="A21" s="26" t="str">
        <f>基本信息!B71</f>
        <v>开发支出</v>
      </c>
      <c r="B21" s="60" t="s">
        <v>146</v>
      </c>
      <c r="C21" s="19">
        <f>'4.14开发支出'!D19</f>
        <v>0</v>
      </c>
      <c r="D21" s="20" t="str">
        <f>IF(基本信息!$C$4&lt;&gt;"B","",'4.14开发支出'!E19)</f>
        <v/>
      </c>
      <c r="E21" s="21" t="str">
        <f>IF(基本信息!$C$4&lt;&gt;"B","",D21-C21)</f>
        <v/>
      </c>
      <c r="F21" s="61" t="str">
        <f>IF(基本信息!$C$4&lt;&gt;"B","",IF(C21=0,0,ROUND(E21/ABS(C21),4)))</f>
        <v/>
      </c>
      <c r="H21" s="42"/>
      <c r="I21" s="46" t="str">
        <f t="shared" ref="I21:I26" si="1">IF(ABS(C21-H21)&lt;0.00001,"OK","F")</f>
        <v>OK</v>
      </c>
    </row>
    <row r="22" ht="15" spans="1:9">
      <c r="A22" s="26" t="str">
        <f>基本信息!B72</f>
        <v>商誉</v>
      </c>
      <c r="B22" s="60" t="s">
        <v>148</v>
      </c>
      <c r="C22" s="19">
        <f>'4.15商誉'!D19</f>
        <v>0</v>
      </c>
      <c r="D22" s="20" t="str">
        <f>IF(基本信息!$C$4&lt;&gt;"B","",'4.15商誉'!E19)</f>
        <v/>
      </c>
      <c r="E22" s="21" t="str">
        <f>IF(基本信息!$C$4&lt;&gt;"B","",D22-C22)</f>
        <v/>
      </c>
      <c r="F22" s="61" t="str">
        <f>IF(基本信息!$C$4&lt;&gt;"B","",IF(C22=0,0,ROUND(E22/ABS(C22),4)))</f>
        <v/>
      </c>
      <c r="H22" s="42"/>
      <c r="I22" s="46" t="str">
        <f t="shared" si="1"/>
        <v>OK</v>
      </c>
    </row>
    <row r="23" ht="15" spans="1:9">
      <c r="A23" s="26" t="str">
        <f>基本信息!B73</f>
        <v>长期待摊费用</v>
      </c>
      <c r="B23" s="60" t="s">
        <v>150</v>
      </c>
      <c r="C23" s="19">
        <f>'4.16长期待摊'!F19</f>
        <v>0</v>
      </c>
      <c r="D23" s="20" t="str">
        <f>IF(基本信息!$C$4&lt;&gt;"B","",'4.16长期待摊'!G19)</f>
        <v/>
      </c>
      <c r="E23" s="21" t="str">
        <f>IF(基本信息!$C$4&lt;&gt;"B","",D23-C23)</f>
        <v/>
      </c>
      <c r="F23" s="61" t="str">
        <f>IF(基本信息!$C$4&lt;&gt;"B","",IF(C23=0,0,ROUND(E23/ABS(C23),4)))</f>
        <v/>
      </c>
      <c r="H23" s="42"/>
      <c r="I23" s="46" t="str">
        <f t="shared" si="1"/>
        <v>OK</v>
      </c>
    </row>
    <row r="24" ht="15" spans="1:9">
      <c r="A24" s="26" t="str">
        <f>基本信息!B74</f>
        <v>递延所得税资产</v>
      </c>
      <c r="B24" s="60" t="s">
        <v>152</v>
      </c>
      <c r="C24" s="19">
        <f>'4.17递延资产'!D19</f>
        <v>0</v>
      </c>
      <c r="D24" s="20" t="str">
        <f>IF(基本信息!$C$4&lt;&gt;"B","",'4.17递延资产'!E19)</f>
        <v/>
      </c>
      <c r="E24" s="21" t="str">
        <f>IF(基本信息!$C$4&lt;&gt;"B","",D24-C24)</f>
        <v/>
      </c>
      <c r="F24" s="61" t="str">
        <f>IF(基本信息!$C$4&lt;&gt;"B","",IF(C24=0,0,ROUND(E24/ABS(C24),4)))</f>
        <v/>
      </c>
      <c r="H24" s="42"/>
      <c r="I24" s="46" t="str">
        <f t="shared" si="1"/>
        <v>OK</v>
      </c>
    </row>
    <row r="25" ht="15" spans="1:9">
      <c r="A25" s="26" t="str">
        <f>基本信息!B75</f>
        <v>其他非流动资产</v>
      </c>
      <c r="B25" s="60" t="s">
        <v>154</v>
      </c>
      <c r="C25" s="19">
        <f>'4.18其他非流资'!D19</f>
        <v>0</v>
      </c>
      <c r="D25" s="20" t="str">
        <f>IF(基本信息!$C$4&lt;&gt;"B","",'4.18其他非流资'!E19)</f>
        <v/>
      </c>
      <c r="E25" s="21" t="str">
        <f>IF(基本信息!$C$4&lt;&gt;"B","",D25-C25)</f>
        <v/>
      </c>
      <c r="F25" s="61" t="str">
        <f>IF(基本信息!$C$4&lt;&gt;"B","",IF(C25=0,0,ROUND(E25/ABS(C25),4)))</f>
        <v/>
      </c>
      <c r="H25" s="42"/>
      <c r="I25" s="46" t="str">
        <f t="shared" si="1"/>
        <v>OK</v>
      </c>
    </row>
    <row r="26" ht="15" spans="1:9">
      <c r="A26" s="27" t="s">
        <v>288</v>
      </c>
      <c r="B26" s="69"/>
      <c r="C26" s="30" t="e">
        <f>ROUND(SUM(C8:C25),2)</f>
        <v>#REF!</v>
      </c>
      <c r="D26" s="31" t="str">
        <f>IF(基本信息!$C$4&lt;&gt;"B","",ROUND(SUM(D8:D25),2))</f>
        <v/>
      </c>
      <c r="E26" s="32" t="str">
        <f>IF(基本信息!$C$4&lt;&gt;"B","",ROUND(SUM(E8:E25),2))</f>
        <v/>
      </c>
      <c r="F26" s="101" t="str">
        <f>IF(基本信息!$C$4&lt;&gt;"B","",IF(C26=0,0,ROUND(E26/ABS(C26),4)))</f>
        <v/>
      </c>
      <c r="H26" s="45"/>
      <c r="I26" s="46" t="e">
        <f t="shared" si="1"/>
        <v>#REF!</v>
      </c>
    </row>
    <row r="27" spans="1:6">
      <c r="A27" s="33"/>
      <c r="B27" s="33"/>
      <c r="C27" s="33"/>
      <c r="D27" s="33"/>
      <c r="E27" s="33"/>
      <c r="F27" s="33"/>
    </row>
    <row r="28" spans="1:7">
      <c r="A28" s="34" t="str">
        <f>"被评估企业填表人："&amp;基本信息!$C$13</f>
        <v>被评估企业填表人：易海龙</v>
      </c>
      <c r="B28" s="35"/>
      <c r="C28" s="35"/>
      <c r="D28" s="33"/>
      <c r="E28" s="33"/>
      <c r="F28" s="47" t="str">
        <f>IF(基本信息!$C$4="B","评估人员:"&amp;基本信息!C45,"")</f>
        <v/>
      </c>
      <c r="G28" s="48"/>
    </row>
    <row r="29" spans="1:6">
      <c r="A29" s="34" t="str">
        <f>"填表日期："&amp;基本信息!$C$14</f>
        <v>填表日期：2023年8月31日</v>
      </c>
      <c r="B29" s="35"/>
      <c r="C29" s="35"/>
      <c r="D29" s="33"/>
      <c r="E29" s="33"/>
      <c r="F29" s="33"/>
    </row>
  </sheetData>
  <mergeCells count="1">
    <mergeCell ref="A6:A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  <colBreaks count="1" manualBreakCount="1">
    <brk id="6" max="1048575" man="1"/>
  </col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="99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3" width="19" customWidth="1"/>
    <col min="4" max="4" width="10.6666666666667" customWidth="1"/>
    <col min="5" max="6" width="9.44166666666667" customWidth="1"/>
    <col min="7" max="7" width="7.44166666666667" customWidth="1"/>
    <col min="8" max="9" width="15.6666666666667" customWidth="1"/>
    <col min="10" max="10" width="12.3333333333333" customWidth="1"/>
    <col min="11" max="11" width="8.10833333333333" customWidth="1"/>
    <col min="14" max="14" width="12.4416666666667" customWidth="1"/>
  </cols>
  <sheetData>
    <row r="1" ht="30" customHeight="1" spans="1:12">
      <c r="A1" s="2" t="str">
        <f>目录!C31</f>
        <v>债权投资评估申报明细表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目录!E31&amp;目录!F31</f>
        <v>表(申)4-1</v>
      </c>
    </row>
    <row r="4" spans="1:12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7"/>
      <c r="H5" s="7"/>
      <c r="I5" s="8" t="s">
        <v>224</v>
      </c>
      <c r="J5" s="9"/>
      <c r="K5" s="9"/>
      <c r="L5" s="37"/>
    </row>
    <row r="6" s="1" customFormat="1" ht="12.75" spans="1:15">
      <c r="A6" s="10" t="s">
        <v>290</v>
      </c>
      <c r="B6" s="11" t="s">
        <v>340</v>
      </c>
      <c r="C6" s="11" t="s">
        <v>341</v>
      </c>
      <c r="D6" s="11" t="s">
        <v>342</v>
      </c>
      <c r="E6" s="11" t="s">
        <v>343</v>
      </c>
      <c r="F6" s="11" t="s">
        <v>307</v>
      </c>
      <c r="G6" s="11" t="s">
        <v>292</v>
      </c>
      <c r="H6" s="12" t="s">
        <v>225</v>
      </c>
      <c r="I6" s="13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16"/>
      <c r="D7" s="16"/>
      <c r="E7" s="172"/>
      <c r="F7" s="172"/>
      <c r="G7" s="18" t="s">
        <v>295</v>
      </c>
      <c r="H7" s="19"/>
      <c r="I7" s="20"/>
      <c r="J7" s="21" t="str">
        <f>IF(基本信息!$C$4&lt;&gt;"B","",I7-H7)</f>
        <v/>
      </c>
      <c r="K7" s="40" t="str">
        <f>IF(基本信息!$C$4&lt;&gt;"B","",IF(H7=0,0,ROUND(J7/ABS(H7),4)))</f>
        <v/>
      </c>
      <c r="L7" s="41"/>
      <c r="N7" s="42"/>
    </row>
    <row r="8" spans="1:14">
      <c r="A8" s="15">
        <f>A7+1</f>
        <v>2</v>
      </c>
      <c r="B8" s="16"/>
      <c r="C8" s="16"/>
      <c r="D8" s="16"/>
      <c r="E8" s="172"/>
      <c r="F8" s="172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16"/>
      <c r="D9" s="16"/>
      <c r="E9" s="172"/>
      <c r="F9" s="172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16"/>
      <c r="D10" s="16"/>
      <c r="E10" s="172"/>
      <c r="F10" s="172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16"/>
      <c r="D11" s="16"/>
      <c r="E11" s="172"/>
      <c r="F11" s="172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16"/>
      <c r="D12" s="16"/>
      <c r="E12" s="172"/>
      <c r="F12" s="172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16"/>
      <c r="D13" s="16"/>
      <c r="E13" s="172"/>
      <c r="F13" s="172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16"/>
      <c r="D14" s="16"/>
      <c r="E14" s="172"/>
      <c r="F14" s="172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16"/>
      <c r="D15" s="16"/>
      <c r="E15" s="172"/>
      <c r="F15" s="172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16"/>
      <c r="D16" s="16"/>
      <c r="E16" s="172"/>
      <c r="F16" s="172"/>
      <c r="G16" s="18"/>
      <c r="H16" s="19"/>
      <c r="I16" s="20"/>
      <c r="J16" s="21"/>
      <c r="K16" s="21"/>
      <c r="L16" s="41"/>
      <c r="N16" s="42"/>
    </row>
    <row r="17" spans="1:14">
      <c r="A17" s="15"/>
      <c r="B17" s="16"/>
      <c r="C17" s="16"/>
      <c r="D17" s="16"/>
      <c r="E17" s="172"/>
      <c r="F17" s="172"/>
      <c r="G17" s="18"/>
      <c r="H17" s="19"/>
      <c r="I17" s="20"/>
      <c r="J17" s="21"/>
      <c r="K17" s="21"/>
      <c r="L17" s="41"/>
      <c r="N17" s="42"/>
    </row>
    <row r="18" spans="1:14">
      <c r="A18" s="22"/>
      <c r="B18" s="23"/>
      <c r="C18" s="18" t="s">
        <v>308</v>
      </c>
      <c r="D18" s="24"/>
      <c r="E18" s="174"/>
      <c r="F18" s="174"/>
      <c r="G18" s="23"/>
      <c r="H18" s="19">
        <f>SUM(H7:H17)</f>
        <v>0</v>
      </c>
      <c r="I18" s="20" t="str">
        <f>IF(基本信息!$C$4&lt;&gt;"B","",ROUND(SUM(I7:I17),2))</f>
        <v/>
      </c>
      <c r="J18" s="21" t="str">
        <f>IF(基本信息!$C$4&lt;&gt;"B","",ROUND(SUM(J7:J17),2))</f>
        <v/>
      </c>
      <c r="K18" s="40" t="str">
        <f>IF(基本信息!$C$4&lt;&gt;"B","",IF(H18=0,0,ROUND(J18/ABS(H18),4)))</f>
        <v/>
      </c>
      <c r="L18" s="41"/>
      <c r="N18" s="42"/>
    </row>
    <row r="19" spans="1:14">
      <c r="A19" s="26"/>
      <c r="B19" s="23"/>
      <c r="C19" s="140" t="s">
        <v>337</v>
      </c>
      <c r="D19" s="24"/>
      <c r="E19" s="174"/>
      <c r="F19" s="174"/>
      <c r="G19" s="23"/>
      <c r="H19" s="19"/>
      <c r="I19" s="20"/>
      <c r="J19" s="21" t="str">
        <f>IF(基本信息!$C$4&lt;&gt;"B","",I19-H19)</f>
        <v/>
      </c>
      <c r="K19" s="40" t="str">
        <f>IF(基本信息!$C$4&lt;&gt;"B","",IF(H19=0,0,ROUND(J19/ABS(H19),4)))</f>
        <v/>
      </c>
      <c r="L19" s="41"/>
      <c r="N19" s="42"/>
    </row>
    <row r="20" ht="15" spans="1:15">
      <c r="A20" s="27"/>
      <c r="B20" s="176"/>
      <c r="C20" s="28" t="s">
        <v>310</v>
      </c>
      <c r="D20" s="28"/>
      <c r="E20" s="28"/>
      <c r="F20" s="28"/>
      <c r="G20" s="28"/>
      <c r="H20" s="30">
        <f>ROUND(SUM(H18,-H19),2)</f>
        <v>0</v>
      </c>
      <c r="I20" s="31" t="str">
        <f>IF(基本信息!$C$4&lt;&gt;"B","",ROUND(SUM(I18,-I19),2))</f>
        <v/>
      </c>
      <c r="J20" s="32" t="str">
        <f>IF(基本信息!$C$4&lt;&gt;"B","",ROUND(SUM(J18,-J19),2))</f>
        <v/>
      </c>
      <c r="K20" s="43" t="str">
        <f>IF(基本信息!$C$4&lt;&gt;"B","",IF(H20=0,0,ROUND(J20/ABS(H20),4)))</f>
        <v/>
      </c>
      <c r="L20" s="44"/>
      <c r="N20" s="45"/>
      <c r="O20" s="46" t="str">
        <f>IF(H20-N20=0,"OK","F")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47" t="str">
        <f>IF(基本信息!$C$4="B","评估人员:"&amp;基本信息!C46,"")</f>
        <v/>
      </c>
      <c r="M22" s="48"/>
    </row>
    <row r="23" spans="1:12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5"/>
      <c r="H23" s="35"/>
      <c r="I23" s="33"/>
      <c r="J23" s="33"/>
      <c r="K23" s="33"/>
      <c r="L23" s="33"/>
    </row>
  </sheetData>
  <printOptions horizontalCentered="1"/>
  <pageMargins left="0.31496062992126" right="0.31496062992126" top="0.94488188976378" bottom="0.748031496062992" header="0.31496062992126" footer="0.31496062992126"/>
  <pageSetup paperSize="9" scale="97" fitToHeight="0" orientation="landscape"/>
  <headerFooter/>
  <colBreaks count="1" manualBreakCount="1">
    <brk id="12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="107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3" width="19" customWidth="1"/>
    <col min="4" max="4" width="10.6666666666667" customWidth="1"/>
    <col min="5" max="6" width="9.44166666666667" customWidth="1"/>
    <col min="7" max="7" width="7.44166666666667" customWidth="1"/>
    <col min="8" max="9" width="15.6666666666667" customWidth="1"/>
    <col min="10" max="10" width="12.3333333333333" customWidth="1"/>
    <col min="11" max="11" width="8.10833333333333" customWidth="1"/>
    <col min="14" max="14" width="12.4416666666667" customWidth="1"/>
  </cols>
  <sheetData>
    <row r="1" ht="30" customHeight="1" spans="1:12">
      <c r="A1" s="2" t="str">
        <f>目录!C32</f>
        <v>其他债权投资评估申报明细表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目录!E32&amp;目录!F32</f>
        <v>表(申)4-2</v>
      </c>
    </row>
    <row r="4" spans="1:12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7"/>
      <c r="H5" s="7"/>
      <c r="I5" s="8" t="s">
        <v>224</v>
      </c>
      <c r="J5" s="9"/>
      <c r="K5" s="9"/>
      <c r="L5" s="37"/>
    </row>
    <row r="6" s="1" customFormat="1" ht="12.75" spans="1:15">
      <c r="A6" s="10" t="s">
        <v>290</v>
      </c>
      <c r="B6" s="11" t="s">
        <v>340</v>
      </c>
      <c r="C6" s="11" t="s">
        <v>341</v>
      </c>
      <c r="D6" s="11" t="s">
        <v>342</v>
      </c>
      <c r="E6" s="11" t="s">
        <v>343</v>
      </c>
      <c r="F6" s="11" t="s">
        <v>307</v>
      </c>
      <c r="G6" s="11" t="s">
        <v>292</v>
      </c>
      <c r="H6" s="12" t="s">
        <v>225</v>
      </c>
      <c r="I6" s="13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16"/>
      <c r="D7" s="16"/>
      <c r="E7" s="172"/>
      <c r="F7" s="172"/>
      <c r="G7" s="18" t="s">
        <v>295</v>
      </c>
      <c r="H7" s="19"/>
      <c r="I7" s="20"/>
      <c r="J7" s="21" t="str">
        <f>IF(基本信息!$C$4&lt;&gt;"B","",I7-H7)</f>
        <v/>
      </c>
      <c r="K7" s="40" t="str">
        <f>IF(基本信息!$C$4&lt;&gt;"B","",IF(H7=0,0,ROUND(J7/ABS(H7),4)))</f>
        <v/>
      </c>
      <c r="L7" s="41"/>
      <c r="N7" s="42"/>
    </row>
    <row r="8" spans="1:14">
      <c r="A8" s="15">
        <f>A7+1</f>
        <v>2</v>
      </c>
      <c r="B8" s="16"/>
      <c r="C8" s="16"/>
      <c r="D8" s="16"/>
      <c r="E8" s="172"/>
      <c r="F8" s="172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16"/>
      <c r="D9" s="16"/>
      <c r="E9" s="172"/>
      <c r="F9" s="172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16"/>
      <c r="D10" s="16"/>
      <c r="E10" s="172"/>
      <c r="F10" s="172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16"/>
      <c r="D11" s="16"/>
      <c r="E11" s="172"/>
      <c r="F11" s="172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16"/>
      <c r="D12" s="16"/>
      <c r="E12" s="172"/>
      <c r="F12" s="172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16"/>
      <c r="D13" s="16"/>
      <c r="E13" s="172"/>
      <c r="F13" s="172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16"/>
      <c r="D14" s="16"/>
      <c r="E14" s="172"/>
      <c r="F14" s="172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16"/>
      <c r="D15" s="16"/>
      <c r="E15" s="172"/>
      <c r="F15" s="172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16"/>
      <c r="D16" s="16"/>
      <c r="E16" s="172"/>
      <c r="F16" s="172"/>
      <c r="G16" s="18"/>
      <c r="H16" s="19"/>
      <c r="I16" s="20"/>
      <c r="J16" s="21"/>
      <c r="K16" s="21"/>
      <c r="L16" s="41"/>
      <c r="N16" s="42"/>
    </row>
    <row r="17" spans="1:14">
      <c r="A17" s="15"/>
      <c r="B17" s="16"/>
      <c r="C17" s="16"/>
      <c r="D17" s="16"/>
      <c r="E17" s="172"/>
      <c r="F17" s="172"/>
      <c r="G17" s="18"/>
      <c r="H17" s="19"/>
      <c r="I17" s="20"/>
      <c r="J17" s="21"/>
      <c r="K17" s="21"/>
      <c r="L17" s="41"/>
      <c r="N17" s="42"/>
    </row>
    <row r="18" spans="1:14">
      <c r="A18" s="22"/>
      <c r="B18" s="23"/>
      <c r="C18" s="238"/>
      <c r="D18" s="24"/>
      <c r="E18" s="174"/>
      <c r="F18" s="174"/>
      <c r="G18" s="23"/>
      <c r="H18" s="19"/>
      <c r="I18" s="239"/>
      <c r="J18" s="240"/>
      <c r="K18" s="242"/>
      <c r="L18" s="41"/>
      <c r="N18" s="42"/>
    </row>
    <row r="19" spans="1:14">
      <c r="A19" s="26"/>
      <c r="B19" s="23"/>
      <c r="C19" s="241"/>
      <c r="D19" s="24"/>
      <c r="E19" s="174"/>
      <c r="F19" s="174"/>
      <c r="G19" s="23"/>
      <c r="H19" s="19"/>
      <c r="I19" s="20"/>
      <c r="J19" s="21"/>
      <c r="K19" s="40"/>
      <c r="L19" s="41"/>
      <c r="N19" s="42"/>
    </row>
    <row r="20" ht="15" spans="1:15">
      <c r="A20" s="27"/>
      <c r="B20" s="176"/>
      <c r="C20" s="28" t="s">
        <v>310</v>
      </c>
      <c r="D20" s="28"/>
      <c r="E20" s="28"/>
      <c r="F20" s="28"/>
      <c r="G20" s="28"/>
      <c r="H20" s="30">
        <f>ROUND(SUM(H7:H19),2)</f>
        <v>0</v>
      </c>
      <c r="I20" s="31" t="str">
        <f>IF(基本信息!$C$4&lt;&gt;"B","",ROUND(SUM(I7:I19),2))</f>
        <v/>
      </c>
      <c r="J20" s="32" t="str">
        <f>IF(基本信息!$C$4&lt;&gt;"B","",ROUND(SUM(J7:J19),2))</f>
        <v/>
      </c>
      <c r="K20" s="43" t="str">
        <f>IF(基本信息!$C$4&lt;&gt;"B","",IF(H20=0,0,ROUND(J20/ABS(H20),4)))</f>
        <v/>
      </c>
      <c r="L20" s="44"/>
      <c r="N20" s="45"/>
      <c r="O20" s="46" t="str">
        <f>IF(H20-N20=0,"OK","F")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47" t="str">
        <f>IF(基本信息!$C$4="B","评估人员:"&amp;基本信息!C47,"")</f>
        <v/>
      </c>
      <c r="M22" s="48"/>
    </row>
    <row r="23" spans="1:12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5"/>
      <c r="H23" s="35"/>
      <c r="I23" s="33"/>
      <c r="J23" s="33"/>
      <c r="K23" s="33"/>
      <c r="L23" s="33"/>
    </row>
  </sheetData>
  <printOptions horizontalCentered="1"/>
  <pageMargins left="0.31496062992126" right="0.31496062992126" top="0.94488188976378" bottom="0.748031496062992" header="0.31496062992126" footer="0.31496062992126"/>
  <pageSetup paperSize="9" scale="97" orientation="landscape"/>
  <headerFooter/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="99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35.6666666666667" customWidth="1"/>
    <col min="3" max="5" width="9.44166666666667" customWidth="1"/>
    <col min="6" max="7" width="15.6666666666667" customWidth="1"/>
    <col min="8" max="8" width="12.4416666666667" customWidth="1"/>
    <col min="9" max="9" width="8.33333333333333" customWidth="1"/>
    <col min="12" max="12" width="12.4416666666667" customWidth="1"/>
  </cols>
  <sheetData>
    <row r="1" ht="26.4" customHeight="1" spans="1:10">
      <c r="A1" s="2" t="str">
        <f>目录!C33</f>
        <v>长期应收款评估申报明细表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目录!E33&amp;目录!F33</f>
        <v>表(申)4-3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311</v>
      </c>
      <c r="C6" s="11" t="s">
        <v>312</v>
      </c>
      <c r="D6" s="11" t="s">
        <v>344</v>
      </c>
      <c r="E6" s="11" t="s">
        <v>345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7"/>
      <c r="E7" s="67"/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145"/>
      <c r="L7" s="42"/>
    </row>
    <row r="8" spans="1:12">
      <c r="A8" s="15">
        <f>A7+1</f>
        <v>2</v>
      </c>
      <c r="B8" s="16"/>
      <c r="C8" s="16"/>
      <c r="D8" s="67"/>
      <c r="E8" s="67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67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67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67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67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67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67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67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67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67"/>
      <c r="F17" s="19"/>
      <c r="G17" s="20"/>
      <c r="H17" s="21"/>
      <c r="I17" s="21"/>
      <c r="J17" s="145"/>
      <c r="L17" s="42"/>
    </row>
    <row r="18" spans="1:12">
      <c r="A18" s="15"/>
      <c r="B18" s="18" t="s">
        <v>308</v>
      </c>
      <c r="C18" s="16"/>
      <c r="D18" s="66"/>
      <c r="E18" s="66"/>
      <c r="F18" s="19">
        <f>ROUND(SUM(F7:F17),2)</f>
        <v>0</v>
      </c>
      <c r="G18" s="20" t="str">
        <f>IF(基本信息!$C$4&lt;&gt;"B","",ROUND(SUM(G7:G17),2))</f>
        <v/>
      </c>
      <c r="H18" s="21" t="str">
        <f>IF(基本信息!$C$4&lt;&gt;"B","",ROUND(SUM(H7:H17),2))</f>
        <v/>
      </c>
      <c r="I18" s="40" t="str">
        <f>IF(基本信息!$C$4&lt;&gt;"B","",IF(F18=0,0,ROUND(H18/ABS(F18),4)))</f>
        <v/>
      </c>
      <c r="J18" s="145"/>
      <c r="L18" s="42"/>
    </row>
    <row r="19" spans="1:12">
      <c r="A19" s="26"/>
      <c r="B19" s="140" t="s">
        <v>337</v>
      </c>
      <c r="C19" s="24"/>
      <c r="D19" s="67"/>
      <c r="E19" s="67"/>
      <c r="F19" s="19"/>
      <c r="G19" s="20"/>
      <c r="H19" s="21" t="str">
        <f>IF(基本信息!$C$4&lt;&gt;"B","",G19-F19)</f>
        <v/>
      </c>
      <c r="I19" s="40" t="str">
        <f>IF(基本信息!$C$4&lt;&gt;"B","",IF(F19=0,0,ROUND(H19/ABS(F19),4)))</f>
        <v/>
      </c>
      <c r="J19" s="61"/>
      <c r="L19" s="42"/>
    </row>
    <row r="20" ht="15" spans="1:13">
      <c r="A20" s="27"/>
      <c r="B20" s="28" t="s">
        <v>310</v>
      </c>
      <c r="C20" s="28"/>
      <c r="D20" s="244"/>
      <c r="E20" s="244"/>
      <c r="F20" s="30">
        <f>ROUND(SUM(F18,-F19),2)</f>
        <v>0</v>
      </c>
      <c r="G20" s="31" t="str">
        <f>IF(基本信息!$C$4&lt;&gt;"B","",ROUND(SUM(G18,-G19),2))</f>
        <v/>
      </c>
      <c r="H20" s="32" t="str">
        <f>IF(基本信息!$C$4&lt;&gt;"B","",ROUND(SUM(H18,-H19),2))</f>
        <v/>
      </c>
      <c r="I20" s="43" t="str">
        <f>IF(基本信息!$C$4&lt;&gt;"B","",IF(F20=0,0,ROUND(H20/ABS(F20),4)))</f>
        <v/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47" t="str">
        <f>IF(基本信息!$C$4="B","评估人员:"&amp;基本信息!C48,"")</f>
        <v/>
      </c>
      <c r="K22" s="48"/>
    </row>
    <row r="23" spans="1:10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="107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35.6666666666667" customWidth="1"/>
    <col min="3" max="5" width="9.44166666666667" customWidth="1"/>
    <col min="6" max="7" width="15.6666666666667" customWidth="1"/>
    <col min="8" max="8" width="12.4416666666667" customWidth="1"/>
    <col min="9" max="9" width="8.33333333333333" customWidth="1"/>
    <col min="12" max="12" width="12.4416666666667" customWidth="1"/>
  </cols>
  <sheetData>
    <row r="1" ht="26.4" customHeight="1" spans="1:10">
      <c r="A1" s="2" t="str">
        <f>目录!C34</f>
        <v>长期股权投资评估申报明细表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目录!E34&amp;目录!F34</f>
        <v>表(申)4-4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346</v>
      </c>
      <c r="C6" s="11" t="s">
        <v>347</v>
      </c>
      <c r="D6" s="11" t="s">
        <v>348</v>
      </c>
      <c r="E6" s="11" t="s">
        <v>349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7"/>
      <c r="E7" s="243"/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145"/>
      <c r="L7" s="42"/>
    </row>
    <row r="8" spans="1:12">
      <c r="A8" s="15">
        <f>A7+1</f>
        <v>2</v>
      </c>
      <c r="B8" s="16"/>
      <c r="C8" s="16"/>
      <c r="D8" s="67"/>
      <c r="E8" s="243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243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243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243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243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243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243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243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243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243"/>
      <c r="F17" s="19"/>
      <c r="G17" s="20"/>
      <c r="H17" s="21"/>
      <c r="I17" s="21"/>
      <c r="J17" s="145"/>
      <c r="L17" s="42"/>
    </row>
    <row r="18" spans="1:12">
      <c r="A18" s="15"/>
      <c r="B18" s="18" t="s">
        <v>308</v>
      </c>
      <c r="C18" s="16"/>
      <c r="D18" s="66"/>
      <c r="E18" s="66"/>
      <c r="F18" s="19">
        <f>ROUND(SUM(F7:F17),2)</f>
        <v>0</v>
      </c>
      <c r="G18" s="20" t="str">
        <f>IF(基本信息!$C$4&lt;&gt;"B","",ROUND(SUM(G7:G17),2))</f>
        <v/>
      </c>
      <c r="H18" s="21" t="str">
        <f>IF(基本信息!$C$4&lt;&gt;"B","",ROUND(SUM(H7:H17),2))</f>
        <v/>
      </c>
      <c r="I18" s="40" t="str">
        <f>IF(基本信息!$C$4&lt;&gt;"B","",IF(F18=0,0,ROUND(H18/ABS(F18),4)))</f>
        <v/>
      </c>
      <c r="J18" s="145"/>
      <c r="L18" s="42"/>
    </row>
    <row r="19" spans="1:12">
      <c r="A19" s="26"/>
      <c r="B19" s="140" t="s">
        <v>337</v>
      </c>
      <c r="C19" s="24"/>
      <c r="D19" s="67"/>
      <c r="E19" s="67"/>
      <c r="F19" s="19"/>
      <c r="G19" s="20"/>
      <c r="H19" s="21" t="str">
        <f>IF(基本信息!$C$4&lt;&gt;"B","",G19-F19)</f>
        <v/>
      </c>
      <c r="I19" s="40" t="str">
        <f>IF(基本信息!$C$4&lt;&gt;"B","",IF(F19=0,0,ROUND(H19/ABS(F19),4)))</f>
        <v/>
      </c>
      <c r="J19" s="61"/>
      <c r="L19" s="42"/>
    </row>
    <row r="20" ht="15" spans="1:13">
      <c r="A20" s="27"/>
      <c r="B20" s="28" t="s">
        <v>310</v>
      </c>
      <c r="C20" s="28"/>
      <c r="D20" s="244"/>
      <c r="E20" s="244"/>
      <c r="F20" s="30">
        <f>ROUND(SUM(F18,-F19),2)</f>
        <v>0</v>
      </c>
      <c r="G20" s="31" t="str">
        <f>IF(基本信息!$C$4&lt;&gt;"B","",ROUND(SUM(G18,-G19),2))</f>
        <v/>
      </c>
      <c r="H20" s="32" t="str">
        <f>IF(基本信息!$C$4&lt;&gt;"B","",ROUND(SUM(H18,-H19),2))</f>
        <v/>
      </c>
      <c r="I20" s="43" t="str">
        <f>IF(基本信息!$C$4&lt;&gt;"B","",IF(F20=0,0,ROUND(H20/ABS(F20),4)))</f>
        <v/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47" t="str">
        <f>IF(基本信息!$C$4="B","评估人员:"&amp;基本信息!C49,"")</f>
        <v/>
      </c>
      <c r="K22" s="48"/>
    </row>
    <row r="23" spans="1:10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showGridLines="0" view="pageBreakPreview" zoomScale="112" zoomScaleNormal="100" workbookViewId="0">
      <pane xSplit="11" ySplit="6" topLeftCell="L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3" width="19" customWidth="1"/>
    <col min="4" max="4" width="10.6666666666667" customWidth="1"/>
    <col min="5" max="5" width="9.44166666666667" customWidth="1"/>
    <col min="6" max="6" width="7.44166666666667" customWidth="1"/>
    <col min="7" max="8" width="15.6666666666667" customWidth="1"/>
    <col min="9" max="9" width="12.3333333333333" customWidth="1"/>
    <col min="10" max="10" width="8.10833333333333" customWidth="1"/>
    <col min="13" max="13" width="12.4416666666667" customWidth="1"/>
  </cols>
  <sheetData>
    <row r="1" ht="30" customHeight="1" spans="1:11">
      <c r="A1" s="2" t="str">
        <f>目录!C35</f>
        <v>其他权益工具投资评估申报明细表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/>
      <c r="B3" s="5"/>
      <c r="C3" s="5"/>
      <c r="D3" s="5"/>
      <c r="E3" s="5"/>
      <c r="F3" s="5"/>
      <c r="G3" s="5"/>
      <c r="H3" s="5"/>
      <c r="I3" s="5"/>
      <c r="J3" s="36"/>
      <c r="K3" s="36" t="str">
        <f>目录!E35&amp;目录!F35</f>
        <v>表(申)4-5</v>
      </c>
    </row>
    <row r="4" spans="1:11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36" t="s">
        <v>222</v>
      </c>
    </row>
    <row r="5" spans="1:11">
      <c r="A5" s="6" t="s">
        <v>223</v>
      </c>
      <c r="B5" s="7"/>
      <c r="C5" s="7"/>
      <c r="D5" s="7"/>
      <c r="E5" s="7"/>
      <c r="F5" s="7"/>
      <c r="G5" s="7"/>
      <c r="H5" s="8" t="s">
        <v>224</v>
      </c>
      <c r="I5" s="9"/>
      <c r="J5" s="9"/>
      <c r="K5" s="37"/>
    </row>
    <row r="6" s="1" customFormat="1" ht="12.75" spans="1:14">
      <c r="A6" s="10" t="s">
        <v>290</v>
      </c>
      <c r="B6" s="11" t="s">
        <v>350</v>
      </c>
      <c r="C6" s="11" t="s">
        <v>351</v>
      </c>
      <c r="D6" s="11" t="s">
        <v>301</v>
      </c>
      <c r="E6" s="11" t="s">
        <v>343</v>
      </c>
      <c r="F6" s="11" t="s">
        <v>292</v>
      </c>
      <c r="G6" s="12" t="s">
        <v>225</v>
      </c>
      <c r="H6" s="13" t="s">
        <v>211</v>
      </c>
      <c r="I6" s="14" t="s">
        <v>212</v>
      </c>
      <c r="J6" s="14" t="s">
        <v>213</v>
      </c>
      <c r="K6" s="38" t="s">
        <v>293</v>
      </c>
      <c r="M6" s="39" t="s">
        <v>226</v>
      </c>
      <c r="N6" s="39" t="s">
        <v>227</v>
      </c>
    </row>
    <row r="7" spans="1:13">
      <c r="A7" s="15">
        <v>1</v>
      </c>
      <c r="B7" s="16"/>
      <c r="C7" s="16"/>
      <c r="D7" s="16"/>
      <c r="E7" s="171"/>
      <c r="F7" s="18" t="s">
        <v>295</v>
      </c>
      <c r="G7" s="19"/>
      <c r="H7" s="20"/>
      <c r="I7" s="21" t="str">
        <f>IF(基本信息!$C$4&lt;&gt;"B","",H7-G7)</f>
        <v/>
      </c>
      <c r="J7" s="40" t="str">
        <f>IF(基本信息!$C$4&lt;&gt;"B","",IF(G7=0,0,ROUND(I7/ABS(G7),4)))</f>
        <v/>
      </c>
      <c r="K7" s="41"/>
      <c r="M7" s="42"/>
    </row>
    <row r="8" spans="1:13">
      <c r="A8" s="15">
        <f>A7+1</f>
        <v>2</v>
      </c>
      <c r="B8" s="16"/>
      <c r="C8" s="16"/>
      <c r="D8" s="16"/>
      <c r="E8" s="171"/>
      <c r="F8" s="18"/>
      <c r="G8" s="19"/>
      <c r="H8" s="20"/>
      <c r="I8" s="21"/>
      <c r="J8" s="21"/>
      <c r="K8" s="41"/>
      <c r="M8" s="42"/>
    </row>
    <row r="9" spans="1:13">
      <c r="A9" s="15">
        <f t="shared" ref="A9:A16" si="0">A8+1</f>
        <v>3</v>
      </c>
      <c r="B9" s="16"/>
      <c r="C9" s="16"/>
      <c r="D9" s="16"/>
      <c r="E9" s="171"/>
      <c r="F9" s="18"/>
      <c r="G9" s="19"/>
      <c r="H9" s="20"/>
      <c r="I9" s="21"/>
      <c r="J9" s="21"/>
      <c r="K9" s="41"/>
      <c r="M9" s="42"/>
    </row>
    <row r="10" spans="1:13">
      <c r="A10" s="15">
        <f t="shared" si="0"/>
        <v>4</v>
      </c>
      <c r="B10" s="16"/>
      <c r="C10" s="16"/>
      <c r="D10" s="16"/>
      <c r="E10" s="171"/>
      <c r="F10" s="18"/>
      <c r="G10" s="19"/>
      <c r="H10" s="20"/>
      <c r="I10" s="21"/>
      <c r="J10" s="21"/>
      <c r="K10" s="41"/>
      <c r="M10" s="42"/>
    </row>
    <row r="11" spans="1:13">
      <c r="A11" s="15">
        <f t="shared" si="0"/>
        <v>5</v>
      </c>
      <c r="B11" s="16"/>
      <c r="C11" s="16"/>
      <c r="D11" s="16"/>
      <c r="E11" s="171"/>
      <c r="F11" s="18"/>
      <c r="G11" s="19"/>
      <c r="H11" s="20"/>
      <c r="I11" s="21"/>
      <c r="J11" s="21"/>
      <c r="K11" s="41"/>
      <c r="M11" s="42"/>
    </row>
    <row r="12" spans="1:13">
      <c r="A12" s="15">
        <f t="shared" si="0"/>
        <v>6</v>
      </c>
      <c r="B12" s="16"/>
      <c r="C12" s="16"/>
      <c r="D12" s="16"/>
      <c r="E12" s="171"/>
      <c r="F12" s="18"/>
      <c r="G12" s="19"/>
      <c r="H12" s="20"/>
      <c r="I12" s="21"/>
      <c r="J12" s="21"/>
      <c r="K12" s="41"/>
      <c r="M12" s="42"/>
    </row>
    <row r="13" spans="1:13">
      <c r="A13" s="15">
        <f t="shared" si="0"/>
        <v>7</v>
      </c>
      <c r="B13" s="16"/>
      <c r="C13" s="16"/>
      <c r="D13" s="16"/>
      <c r="E13" s="171"/>
      <c r="F13" s="18"/>
      <c r="G13" s="19"/>
      <c r="H13" s="20"/>
      <c r="I13" s="21"/>
      <c r="J13" s="21"/>
      <c r="K13" s="41"/>
      <c r="M13" s="42"/>
    </row>
    <row r="14" spans="1:13">
      <c r="A14" s="15">
        <f t="shared" si="0"/>
        <v>8</v>
      </c>
      <c r="B14" s="16"/>
      <c r="C14" s="16"/>
      <c r="D14" s="16"/>
      <c r="E14" s="171"/>
      <c r="F14" s="18"/>
      <c r="G14" s="19"/>
      <c r="H14" s="20"/>
      <c r="I14" s="21"/>
      <c r="J14" s="21"/>
      <c r="K14" s="41"/>
      <c r="M14" s="42"/>
    </row>
    <row r="15" spans="1:13">
      <c r="A15" s="15">
        <f t="shared" si="0"/>
        <v>9</v>
      </c>
      <c r="B15" s="16"/>
      <c r="C15" s="16"/>
      <c r="D15" s="16"/>
      <c r="E15" s="171"/>
      <c r="F15" s="18"/>
      <c r="G15" s="19"/>
      <c r="H15" s="20"/>
      <c r="I15" s="21"/>
      <c r="J15" s="21"/>
      <c r="K15" s="41"/>
      <c r="M15" s="42"/>
    </row>
    <row r="16" spans="1:13">
      <c r="A16" s="15">
        <f t="shared" si="0"/>
        <v>10</v>
      </c>
      <c r="B16" s="16"/>
      <c r="C16" s="16"/>
      <c r="D16" s="16"/>
      <c r="E16" s="171"/>
      <c r="F16" s="18"/>
      <c r="G16" s="19"/>
      <c r="H16" s="20"/>
      <c r="I16" s="21"/>
      <c r="J16" s="21"/>
      <c r="K16" s="41"/>
      <c r="M16" s="42"/>
    </row>
    <row r="17" spans="1:13">
      <c r="A17" s="15"/>
      <c r="B17" s="16"/>
      <c r="C17" s="16"/>
      <c r="D17" s="16"/>
      <c r="E17" s="171"/>
      <c r="F17" s="18"/>
      <c r="G17" s="19"/>
      <c r="H17" s="20"/>
      <c r="I17" s="21"/>
      <c r="J17" s="21"/>
      <c r="K17" s="41"/>
      <c r="M17" s="42"/>
    </row>
    <row r="18" spans="1:13">
      <c r="A18" s="22"/>
      <c r="B18" s="23"/>
      <c r="C18" s="238"/>
      <c r="D18" s="24"/>
      <c r="E18" s="175"/>
      <c r="F18" s="23"/>
      <c r="G18" s="19"/>
      <c r="H18" s="239"/>
      <c r="I18" s="240"/>
      <c r="J18" s="242"/>
      <c r="K18" s="41"/>
      <c r="M18" s="42"/>
    </row>
    <row r="19" spans="1:13">
      <c r="A19" s="26"/>
      <c r="B19" s="23"/>
      <c r="C19" s="241"/>
      <c r="D19" s="24"/>
      <c r="E19" s="175"/>
      <c r="F19" s="23"/>
      <c r="G19" s="19"/>
      <c r="H19" s="20"/>
      <c r="I19" s="21"/>
      <c r="J19" s="40"/>
      <c r="K19" s="41"/>
      <c r="M19" s="42"/>
    </row>
    <row r="20" ht="15" spans="1:14">
      <c r="A20" s="27"/>
      <c r="B20" s="176"/>
      <c r="C20" s="28" t="s">
        <v>310</v>
      </c>
      <c r="D20" s="28"/>
      <c r="E20" s="28"/>
      <c r="F20" s="28"/>
      <c r="G20" s="30">
        <f>ROUND(SUM(G7:G19),2)</f>
        <v>0</v>
      </c>
      <c r="H20" s="31" t="str">
        <f>IF(基本信息!$C$4&lt;&gt;"B","",ROUND(SUM(H7:H19),2))</f>
        <v/>
      </c>
      <c r="I20" s="32" t="str">
        <f>IF(基本信息!$C$4&lt;&gt;"B","",ROUND(SUM(I7:I19),2))</f>
        <v/>
      </c>
      <c r="J20" s="43" t="str">
        <f>IF(基本信息!$C$4&lt;&gt;"B","",IF(G20=0,0,ROUND(I20/ABS(G20),4)))</f>
        <v/>
      </c>
      <c r="K20" s="44"/>
      <c r="M20" s="45"/>
      <c r="N20" s="46" t="str">
        <f>IF(G20-M20=0,"OK","F")</f>
        <v>OK</v>
      </c>
    </row>
    <row r="21" spans="1:1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2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5"/>
      <c r="H22" s="33"/>
      <c r="I22" s="33"/>
      <c r="J22" s="33"/>
      <c r="K22" s="47" t="str">
        <f>IF(基本信息!$C$4="B","评估人员:"&amp;基本信息!C50,"")</f>
        <v/>
      </c>
      <c r="L22" s="48"/>
    </row>
    <row r="23" spans="1:11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5"/>
      <c r="H23" s="33"/>
      <c r="I23" s="33"/>
      <c r="J23" s="33"/>
      <c r="K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3" customWidth="1"/>
    <col min="3" max="3" width="19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2" max="12" width="12.4416666666667" customWidth="1"/>
  </cols>
  <sheetData>
    <row r="1" ht="30" customHeight="1" spans="1:10">
      <c r="A1" s="2" t="str">
        <f>目录!C36</f>
        <v>其他非流动金融资产评估申报明细表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目录!E36&amp;目录!F36</f>
        <v>表(申)4-6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352</v>
      </c>
      <c r="C6" s="11" t="s">
        <v>301</v>
      </c>
      <c r="D6" s="11" t="s">
        <v>353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171"/>
      <c r="E7" s="18" t="s">
        <v>295</v>
      </c>
      <c r="F7" s="19"/>
      <c r="G7" s="20"/>
      <c r="H7" s="21" t="str">
        <f>IF(基本信息!$C$4&lt;&gt;"B","",G7-F7)</f>
        <v/>
      </c>
      <c r="I7" s="40" t="str">
        <f>IF(基本信息!$C$4&lt;&gt;"B","",IF(F7=0,0,ROUND(H7/ABS(F7),4)))</f>
        <v/>
      </c>
      <c r="J7" s="41"/>
      <c r="L7" s="42"/>
    </row>
    <row r="8" spans="1:12">
      <c r="A8" s="15">
        <f>A7+1</f>
        <v>2</v>
      </c>
      <c r="B8" s="16"/>
      <c r="C8" s="16"/>
      <c r="D8" s="171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1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1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1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1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1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1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1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1"/>
      <c r="E16" s="18"/>
      <c r="F16" s="19"/>
      <c r="G16" s="20"/>
      <c r="H16" s="21"/>
      <c r="I16" s="21"/>
      <c r="J16" s="41"/>
      <c r="L16" s="42"/>
    </row>
    <row r="17" spans="1:12">
      <c r="A17" s="15"/>
      <c r="B17" s="16"/>
      <c r="C17" s="16"/>
      <c r="D17" s="171"/>
      <c r="E17" s="18"/>
      <c r="F17" s="19"/>
      <c r="G17" s="20"/>
      <c r="H17" s="21"/>
      <c r="I17" s="21"/>
      <c r="J17" s="41"/>
      <c r="L17" s="42"/>
    </row>
    <row r="18" spans="1:12">
      <c r="A18" s="22"/>
      <c r="B18" s="23"/>
      <c r="C18" s="238"/>
      <c r="D18" s="175"/>
      <c r="E18" s="23"/>
      <c r="F18" s="19"/>
      <c r="G18" s="239"/>
      <c r="H18" s="240"/>
      <c r="I18" s="242"/>
      <c r="J18" s="41"/>
      <c r="L18" s="42"/>
    </row>
    <row r="19" spans="1:12">
      <c r="A19" s="26"/>
      <c r="B19" s="23"/>
      <c r="C19" s="241"/>
      <c r="D19" s="175"/>
      <c r="E19" s="23"/>
      <c r="F19" s="19"/>
      <c r="G19" s="20"/>
      <c r="H19" s="21"/>
      <c r="I19" s="40"/>
      <c r="J19" s="41"/>
      <c r="L19" s="42"/>
    </row>
    <row r="20" ht="15" spans="1:13">
      <c r="A20" s="27"/>
      <c r="B20" s="176"/>
      <c r="C20" s="28" t="s">
        <v>310</v>
      </c>
      <c r="D20" s="28"/>
      <c r="E20" s="28"/>
      <c r="F20" s="30">
        <f>ROUND(SUM(F7:F19),2)</f>
        <v>0</v>
      </c>
      <c r="G20" s="31" t="str">
        <f>IF(基本信息!$C$4&lt;&gt;"B","",ROUND(SUM(G7:G19),2))</f>
        <v/>
      </c>
      <c r="H20" s="32" t="str">
        <f>IF(基本信息!$C$4&lt;&gt;"B","",ROUND(SUM(H7:H19),2))</f>
        <v/>
      </c>
      <c r="I20" s="43" t="str">
        <f>IF(基本信息!$C$4&lt;&gt;"B","",IF(F20=0,0,ROUND(H20/ABS(F20),4)))</f>
        <v/>
      </c>
      <c r="J20" s="44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47" t="str">
        <f>IF(基本信息!$C$4="B","评估人员:"&amp;基本信息!C51,"")</f>
        <v/>
      </c>
      <c r="K22" s="48"/>
    </row>
    <row r="23" spans="1:10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view="pageBreakPreview" zoomScale="99" zoomScaleNormal="100" workbookViewId="0">
      <pane xSplit="15" ySplit="7" topLeftCell="P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3" width="19" customWidth="1"/>
    <col min="4" max="4" width="5.44166666666667" customWidth="1"/>
    <col min="5" max="5" width="7.44166666666667" customWidth="1"/>
    <col min="6" max="7" width="9.44166666666667" customWidth="1"/>
    <col min="8" max="8" width="13.4416666666667" customWidth="1"/>
    <col min="9" max="10" width="15.6666666666667" customWidth="1"/>
    <col min="11" max="11" width="6.66666666666667" customWidth="1"/>
    <col min="12" max="13" width="12.3333333333333" customWidth="1"/>
    <col min="14" max="14" width="8.10833333333333" customWidth="1"/>
    <col min="17" max="17" width="12.4416666666667" customWidth="1"/>
  </cols>
  <sheetData>
    <row r="1" ht="30" customHeight="1" spans="1:15">
      <c r="A1" s="2" t="str">
        <f>目录!C37</f>
        <v>投资性房地产评估申报明细表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6"/>
      <c r="O3" s="36" t="str">
        <f>目录!E37&amp;目录!F37</f>
        <v>表(申)4-7</v>
      </c>
    </row>
    <row r="4" spans="1:15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6" t="s">
        <v>222</v>
      </c>
    </row>
    <row r="5" spans="1:15">
      <c r="A5" s="6" t="s">
        <v>223</v>
      </c>
      <c r="B5" s="7"/>
      <c r="C5" s="7"/>
      <c r="D5" s="7"/>
      <c r="E5" s="7"/>
      <c r="F5" s="7"/>
      <c r="G5" s="7"/>
      <c r="H5" s="7"/>
      <c r="I5" s="7"/>
      <c r="J5" s="8" t="s">
        <v>224</v>
      </c>
      <c r="K5" s="9"/>
      <c r="L5" s="9"/>
      <c r="M5" s="9"/>
      <c r="N5" s="9"/>
      <c r="O5" s="37"/>
    </row>
    <row r="6" s="1" customFormat="1" ht="12.75" spans="1:18">
      <c r="A6" s="76" t="s">
        <v>354</v>
      </c>
      <c r="B6" s="77" t="s">
        <v>355</v>
      </c>
      <c r="C6" s="77" t="s">
        <v>356</v>
      </c>
      <c r="D6" s="77" t="s">
        <v>357</v>
      </c>
      <c r="E6" s="77" t="s">
        <v>358</v>
      </c>
      <c r="F6" s="125" t="s">
        <v>359</v>
      </c>
      <c r="G6" s="125" t="s">
        <v>360</v>
      </c>
      <c r="H6" s="159" t="s">
        <v>225</v>
      </c>
      <c r="I6" s="160"/>
      <c r="J6" s="177" t="s">
        <v>361</v>
      </c>
      <c r="K6" s="178" t="s">
        <v>362</v>
      </c>
      <c r="L6" s="179" t="s">
        <v>363</v>
      </c>
      <c r="M6" s="178" t="s">
        <v>212</v>
      </c>
      <c r="N6" s="178" t="s">
        <v>213</v>
      </c>
      <c r="O6" s="180" t="s">
        <v>293</v>
      </c>
      <c r="Q6" s="39"/>
      <c r="R6" s="39"/>
    </row>
    <row r="7" s="1" customFormat="1" ht="12.75" spans="1:18">
      <c r="A7" s="82"/>
      <c r="B7" s="83"/>
      <c r="C7" s="83"/>
      <c r="D7" s="83"/>
      <c r="E7" s="83"/>
      <c r="F7" s="83" t="s">
        <v>364</v>
      </c>
      <c r="G7" s="83" t="s">
        <v>365</v>
      </c>
      <c r="H7" s="83" t="s">
        <v>366</v>
      </c>
      <c r="I7" s="113" t="s">
        <v>367</v>
      </c>
      <c r="J7" s="181"/>
      <c r="K7" s="86" t="s">
        <v>368</v>
      </c>
      <c r="L7" s="182"/>
      <c r="M7" s="86"/>
      <c r="N7" s="86"/>
      <c r="O7" s="87"/>
      <c r="Q7" s="39" t="s">
        <v>226</v>
      </c>
      <c r="R7" s="39" t="s">
        <v>227</v>
      </c>
    </row>
    <row r="8" spans="1:17">
      <c r="A8" s="15">
        <v>1</v>
      </c>
      <c r="B8" s="16"/>
      <c r="C8" s="16"/>
      <c r="D8" s="16"/>
      <c r="E8" s="172"/>
      <c r="F8" s="172"/>
      <c r="G8" s="172"/>
      <c r="H8" s="237"/>
      <c r="I8" s="19"/>
      <c r="J8" s="20"/>
      <c r="K8" s="183"/>
      <c r="L8" s="21"/>
      <c r="M8" s="21" t="str">
        <f>IF(基本信息!$C$4&lt;&gt;"B","",L8-I8)</f>
        <v/>
      </c>
      <c r="N8" s="40" t="str">
        <f>IF(基本信息!$C$4&lt;&gt;"B","",IF(I8=0,0,ROUND(M8/ABS(I8),4)))</f>
        <v/>
      </c>
      <c r="O8" s="41"/>
      <c r="Q8" s="42"/>
    </row>
    <row r="9" spans="1:17">
      <c r="A9" s="15">
        <f>A8+1</f>
        <v>2</v>
      </c>
      <c r="B9" s="16"/>
      <c r="C9" s="16"/>
      <c r="D9" s="16"/>
      <c r="E9" s="172"/>
      <c r="F9" s="172"/>
      <c r="G9" s="172"/>
      <c r="H9" s="237"/>
      <c r="I9" s="19"/>
      <c r="J9" s="20"/>
      <c r="K9" s="169"/>
      <c r="L9" s="21"/>
      <c r="M9" s="21"/>
      <c r="N9" s="21"/>
      <c r="O9" s="41"/>
      <c r="Q9" s="42"/>
    </row>
    <row r="10" spans="1:17">
      <c r="A10" s="15">
        <f t="shared" ref="A10:A17" si="0">A9+1</f>
        <v>3</v>
      </c>
      <c r="B10" s="16"/>
      <c r="C10" s="16"/>
      <c r="D10" s="16"/>
      <c r="E10" s="172"/>
      <c r="F10" s="172"/>
      <c r="G10" s="172"/>
      <c r="H10" s="237"/>
      <c r="I10" s="19"/>
      <c r="J10" s="20"/>
      <c r="K10" s="169"/>
      <c r="L10" s="21"/>
      <c r="M10" s="21"/>
      <c r="N10" s="21"/>
      <c r="O10" s="41"/>
      <c r="Q10" s="42"/>
    </row>
    <row r="11" spans="1:17">
      <c r="A11" s="15">
        <f t="shared" si="0"/>
        <v>4</v>
      </c>
      <c r="B11" s="16"/>
      <c r="C11" s="16"/>
      <c r="D11" s="16"/>
      <c r="E11" s="172"/>
      <c r="F11" s="172"/>
      <c r="G11" s="172"/>
      <c r="H11" s="237"/>
      <c r="I11" s="19"/>
      <c r="J11" s="20"/>
      <c r="K11" s="169"/>
      <c r="L11" s="21"/>
      <c r="M11" s="21"/>
      <c r="N11" s="21"/>
      <c r="O11" s="41"/>
      <c r="Q11" s="42"/>
    </row>
    <row r="12" spans="1:17">
      <c r="A12" s="15">
        <f t="shared" si="0"/>
        <v>5</v>
      </c>
      <c r="B12" s="16"/>
      <c r="C12" s="16"/>
      <c r="D12" s="16"/>
      <c r="E12" s="172"/>
      <c r="F12" s="172"/>
      <c r="G12" s="172"/>
      <c r="H12" s="237"/>
      <c r="I12" s="19"/>
      <c r="J12" s="20"/>
      <c r="K12" s="169"/>
      <c r="L12" s="21"/>
      <c r="M12" s="21"/>
      <c r="N12" s="21"/>
      <c r="O12" s="41"/>
      <c r="Q12" s="42"/>
    </row>
    <row r="13" spans="1:17">
      <c r="A13" s="15">
        <f t="shared" si="0"/>
        <v>6</v>
      </c>
      <c r="B13" s="16"/>
      <c r="C13" s="16"/>
      <c r="D13" s="16"/>
      <c r="E13" s="172"/>
      <c r="F13" s="172"/>
      <c r="G13" s="172"/>
      <c r="H13" s="237"/>
      <c r="I13" s="19"/>
      <c r="J13" s="20"/>
      <c r="K13" s="169"/>
      <c r="L13" s="21"/>
      <c r="M13" s="21"/>
      <c r="N13" s="21"/>
      <c r="O13" s="41"/>
      <c r="Q13" s="42"/>
    </row>
    <row r="14" spans="1:17">
      <c r="A14" s="15">
        <f t="shared" si="0"/>
        <v>7</v>
      </c>
      <c r="B14" s="16"/>
      <c r="C14" s="16"/>
      <c r="D14" s="16"/>
      <c r="E14" s="172"/>
      <c r="F14" s="172"/>
      <c r="G14" s="172"/>
      <c r="H14" s="237"/>
      <c r="I14" s="19"/>
      <c r="J14" s="20"/>
      <c r="K14" s="169"/>
      <c r="L14" s="21"/>
      <c r="M14" s="21"/>
      <c r="N14" s="21"/>
      <c r="O14" s="41"/>
      <c r="Q14" s="42"/>
    </row>
    <row r="15" spans="1:17">
      <c r="A15" s="15">
        <f t="shared" si="0"/>
        <v>8</v>
      </c>
      <c r="B15" s="16"/>
      <c r="C15" s="16"/>
      <c r="D15" s="16"/>
      <c r="E15" s="172"/>
      <c r="F15" s="172"/>
      <c r="G15" s="172"/>
      <c r="H15" s="237"/>
      <c r="I15" s="19"/>
      <c r="J15" s="20"/>
      <c r="K15" s="169"/>
      <c r="L15" s="21"/>
      <c r="M15" s="21"/>
      <c r="N15" s="21"/>
      <c r="O15" s="41"/>
      <c r="Q15" s="42"/>
    </row>
    <row r="16" spans="1:17">
      <c r="A16" s="15">
        <f t="shared" si="0"/>
        <v>9</v>
      </c>
      <c r="B16" s="16"/>
      <c r="C16" s="16"/>
      <c r="D16" s="16"/>
      <c r="E16" s="172"/>
      <c r="F16" s="172"/>
      <c r="G16" s="172"/>
      <c r="H16" s="237"/>
      <c r="I16" s="19"/>
      <c r="J16" s="20"/>
      <c r="K16" s="169"/>
      <c r="L16" s="21"/>
      <c r="M16" s="21"/>
      <c r="N16" s="21"/>
      <c r="O16" s="41"/>
      <c r="Q16" s="42"/>
    </row>
    <row r="17" spans="1:17">
      <c r="A17" s="15">
        <f t="shared" si="0"/>
        <v>10</v>
      </c>
      <c r="B17" s="16"/>
      <c r="C17" s="16"/>
      <c r="D17" s="16"/>
      <c r="E17" s="172"/>
      <c r="F17" s="172"/>
      <c r="G17" s="172"/>
      <c r="H17" s="237"/>
      <c r="I17" s="19"/>
      <c r="J17" s="20"/>
      <c r="K17" s="169"/>
      <c r="L17" s="21"/>
      <c r="M17" s="21"/>
      <c r="N17" s="21"/>
      <c r="O17" s="41"/>
      <c r="Q17" s="42"/>
    </row>
    <row r="18" spans="1:17">
      <c r="A18" s="15"/>
      <c r="B18" s="16"/>
      <c r="C18" s="16"/>
      <c r="D18" s="16"/>
      <c r="E18" s="172"/>
      <c r="F18" s="172"/>
      <c r="G18" s="172"/>
      <c r="H18" s="237"/>
      <c r="I18" s="19"/>
      <c r="J18" s="20"/>
      <c r="K18" s="169"/>
      <c r="L18" s="21"/>
      <c r="M18" s="21"/>
      <c r="N18" s="21"/>
      <c r="O18" s="41"/>
      <c r="Q18" s="42"/>
    </row>
    <row r="19" spans="1:17">
      <c r="A19" s="22"/>
      <c r="B19" s="23"/>
      <c r="C19" s="18" t="s">
        <v>308</v>
      </c>
      <c r="D19" s="24"/>
      <c r="E19" s="174"/>
      <c r="F19" s="174"/>
      <c r="G19" s="174"/>
      <c r="H19" s="173">
        <f>SUM(H8:H18)</f>
        <v>0</v>
      </c>
      <c r="I19" s="19">
        <f>SUM(I8:I18)</f>
        <v>0</v>
      </c>
      <c r="J19" s="20" t="str">
        <f>IF(基本信息!$C$4&lt;&gt;"B","",SUM(J8:J18))</f>
        <v/>
      </c>
      <c r="K19" s="169"/>
      <c r="L19" s="21" t="str">
        <f>IF(基本信息!$C$4&lt;&gt;"B","",SUM(L8:L18))</f>
        <v/>
      </c>
      <c r="M19" s="21" t="str">
        <f>IF(基本信息!$C$4&lt;&gt;"B","",SUM(M8:M18))</f>
        <v/>
      </c>
      <c r="N19" s="40" t="str">
        <f>IF(基本信息!$C$4&lt;&gt;"B","",IF(I19=0,0,ROUND(M19/ABS(I19),4)))</f>
        <v/>
      </c>
      <c r="O19" s="41"/>
      <c r="Q19" s="42"/>
    </row>
    <row r="20" spans="1:17">
      <c r="A20" s="26"/>
      <c r="B20" s="23"/>
      <c r="C20" s="140" t="s">
        <v>337</v>
      </c>
      <c r="D20" s="24"/>
      <c r="E20" s="174"/>
      <c r="F20" s="174"/>
      <c r="G20" s="174"/>
      <c r="H20" s="23"/>
      <c r="I20" s="19"/>
      <c r="J20" s="20"/>
      <c r="K20" s="169"/>
      <c r="L20" s="21"/>
      <c r="M20" s="21"/>
      <c r="N20" s="40" t="str">
        <f>IF(基本信息!$C$4&lt;&gt;"B","",IF(I20=0,0,ROUND(M20/ABS(I20),4)))</f>
        <v/>
      </c>
      <c r="O20" s="41"/>
      <c r="Q20" s="42"/>
    </row>
    <row r="21" ht="15" spans="1:18">
      <c r="A21" s="27"/>
      <c r="B21" s="176"/>
      <c r="C21" s="28" t="s">
        <v>310</v>
      </c>
      <c r="D21" s="28"/>
      <c r="E21" s="28"/>
      <c r="F21" s="28"/>
      <c r="G21" s="28"/>
      <c r="H21" s="28"/>
      <c r="I21" s="30">
        <f>ROUND(SUM(I19,-I20),2)</f>
        <v>0</v>
      </c>
      <c r="J21" s="31"/>
      <c r="K21" s="170"/>
      <c r="L21" s="32" t="str">
        <f>IF(基本信息!$C$4&lt;&gt;"B","",ROUND(SUM(L19,-L20),2))</f>
        <v/>
      </c>
      <c r="M21" s="32" t="str">
        <f>IF(基本信息!$C$4&lt;&gt;"B","",ROUND(SUM(M19,-M20),2))</f>
        <v/>
      </c>
      <c r="N21" s="43" t="str">
        <f>IF(基本信息!$C$4&lt;&gt;"B","",IF(I21=0,0,ROUND(M21/ABS(I21),4)))</f>
        <v/>
      </c>
      <c r="O21" s="44"/>
      <c r="Q21" s="45"/>
      <c r="R21" s="46" t="str">
        <f>IF(I21-Q21=0,"OK","F")</f>
        <v>OK</v>
      </c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6">
      <c r="A23" s="34" t="str">
        <f>"被评估企业填表人："&amp;基本信息!$C$13</f>
        <v>被评估企业填表人：易海龙</v>
      </c>
      <c r="B23" s="35"/>
      <c r="C23" s="35"/>
      <c r="D23" s="35"/>
      <c r="E23" s="35"/>
      <c r="F23" s="35"/>
      <c r="G23" s="35"/>
      <c r="H23" s="35"/>
      <c r="I23" s="35"/>
      <c r="J23" s="33"/>
      <c r="K23" s="33"/>
      <c r="L23" s="33"/>
      <c r="M23" s="33"/>
      <c r="N23" s="33"/>
      <c r="O23" s="47" t="str">
        <f>IF(基本信息!$C$4="B","评估人员:"&amp;基本信息!C52,"")</f>
        <v/>
      </c>
      <c r="P23" s="48"/>
    </row>
    <row r="24" spans="1:15">
      <c r="A24" s="34" t="str">
        <f>"填表日期："&amp;基本信息!$C$14</f>
        <v>填表日期：2023年8月31日</v>
      </c>
      <c r="B24" s="35"/>
      <c r="C24" s="35"/>
      <c r="D24" s="35"/>
      <c r="E24" s="35"/>
      <c r="F24" s="35"/>
      <c r="G24" s="35"/>
      <c r="H24" s="35"/>
      <c r="I24" s="35"/>
      <c r="J24" s="33"/>
      <c r="K24" s="33"/>
      <c r="L24" s="33"/>
      <c r="M24" s="33"/>
      <c r="N24" s="33"/>
      <c r="O24" s="33"/>
    </row>
  </sheetData>
  <mergeCells count="10">
    <mergeCell ref="A6:A7"/>
    <mergeCell ref="B6:B7"/>
    <mergeCell ref="C6:C7"/>
    <mergeCell ref="D6:D7"/>
    <mergeCell ref="E6:E7"/>
    <mergeCell ref="J6:J7"/>
    <mergeCell ref="L6:L7"/>
    <mergeCell ref="M6:M7"/>
    <mergeCell ref="N6:N7"/>
    <mergeCell ref="O6:O7"/>
  </mergeCells>
  <printOptions horizontalCentered="1"/>
  <pageMargins left="0.31496062992126" right="0.31496062992126" top="0.94488188976378" bottom="0.748031496062992" header="0.31496062992126" footer="0.31496062992126"/>
  <pageSetup paperSize="9" scale="81" fitToHeight="0" orientation="landscape"/>
  <headerFooter/>
  <colBreaks count="1" manualBreakCount="1">
    <brk id="15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view="pageBreakPreview" zoomScale="95" zoomScaleNormal="100" workbookViewId="0">
      <pane xSplit="10" ySplit="7" topLeftCell="K8" activePane="bottomRight" state="frozen"/>
      <selection/>
      <selection pane="topRight"/>
      <selection pane="bottomLeft"/>
      <selection pane="bottomRight" activeCell="F32" sqref="F32"/>
    </sheetView>
  </sheetViews>
  <sheetFormatPr defaultColWidth="9" defaultRowHeight="14.25"/>
  <cols>
    <col min="1" max="1" width="30.4416666666667" customWidth="1"/>
    <col min="2" max="2" width="7.44166666666667" customWidth="1"/>
    <col min="3" max="7" width="15.6666666666667" customWidth="1"/>
    <col min="8" max="8" width="14.775" customWidth="1"/>
    <col min="9" max="9" width="7.44166666666667" customWidth="1"/>
    <col min="12" max="12" width="9.44166666666667" customWidth="1"/>
    <col min="13" max="13" width="5.44166666666667" customWidth="1"/>
    <col min="15" max="15" width="5.44166666666667" customWidth="1"/>
  </cols>
  <sheetData>
    <row r="1" ht="20.25" spans="1:10">
      <c r="A1" s="2" t="s">
        <v>369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36"/>
      <c r="I3" s="36"/>
      <c r="J3" s="36" t="str">
        <f>目录!E38&amp;目录!F38</f>
        <v>表(申)4-8</v>
      </c>
    </row>
    <row r="4" spans="1:10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ht="17.25" spans="1:10">
      <c r="A5" s="71" t="s">
        <v>223</v>
      </c>
      <c r="B5" s="72"/>
      <c r="C5" s="72"/>
      <c r="D5" s="221"/>
      <c r="E5" s="73" t="s">
        <v>224</v>
      </c>
      <c r="F5" s="74"/>
      <c r="G5" s="74"/>
      <c r="H5" s="74"/>
      <c r="I5" s="74"/>
      <c r="J5" s="75"/>
    </row>
    <row r="6" s="1" customFormat="1" ht="12.75" spans="1:15">
      <c r="A6" s="222" t="s">
        <v>209</v>
      </c>
      <c r="B6" s="125" t="s">
        <v>287</v>
      </c>
      <c r="C6" s="159" t="s">
        <v>225</v>
      </c>
      <c r="D6" s="160"/>
      <c r="E6" s="79" t="s">
        <v>361</v>
      </c>
      <c r="F6" s="80" t="s">
        <v>363</v>
      </c>
      <c r="G6" s="223" t="s">
        <v>212</v>
      </c>
      <c r="H6" s="223"/>
      <c r="I6" s="231" t="s">
        <v>213</v>
      </c>
      <c r="J6" s="232"/>
      <c r="L6" s="103" t="s">
        <v>226</v>
      </c>
      <c r="M6" s="103" t="s">
        <v>227</v>
      </c>
      <c r="N6" s="103" t="s">
        <v>226</v>
      </c>
      <c r="O6" s="103" t="s">
        <v>227</v>
      </c>
    </row>
    <row r="7" s="1" customFormat="1" ht="12.75" spans="1:15">
      <c r="A7" s="82"/>
      <c r="B7" s="83" t="s">
        <v>214</v>
      </c>
      <c r="C7" s="83" t="s">
        <v>366</v>
      </c>
      <c r="D7" s="113" t="s">
        <v>367</v>
      </c>
      <c r="E7" s="85"/>
      <c r="F7" s="86"/>
      <c r="G7" s="86" t="s">
        <v>370</v>
      </c>
      <c r="H7" s="86" t="s">
        <v>371</v>
      </c>
      <c r="I7" s="233" t="s">
        <v>366</v>
      </c>
      <c r="J7" s="87" t="s">
        <v>367</v>
      </c>
      <c r="L7" s="104" t="s">
        <v>366</v>
      </c>
      <c r="M7" s="105"/>
      <c r="N7" s="104" t="s">
        <v>367</v>
      </c>
      <c r="O7" s="105"/>
    </row>
    <row r="8" ht="15" spans="1:15">
      <c r="A8" s="224" t="s">
        <v>372</v>
      </c>
      <c r="B8" s="93"/>
      <c r="C8" s="162" t="e">
        <f>SUM(C9:C11)</f>
        <v>#REF!</v>
      </c>
      <c r="D8" s="122" t="e">
        <f>SUM(D9:D11)</f>
        <v>#REF!</v>
      </c>
      <c r="E8" s="20" t="str">
        <f>IF(基本信息!$C$4&lt;&gt;"B","",SUM(E9:E11))</f>
        <v/>
      </c>
      <c r="F8" s="21" t="str">
        <f>IF(基本信息!$C$4&lt;&gt;"B","",SUM(F9:F11))</f>
        <v/>
      </c>
      <c r="G8" s="21" t="str">
        <f>IF(基本信息!$C$4&lt;&gt;"B","",SUM(G9:G11))</f>
        <v/>
      </c>
      <c r="H8" s="21" t="str">
        <f>IF(基本信息!$C$4&lt;&gt;"B","",SUM(H9:H11))</f>
        <v/>
      </c>
      <c r="I8" s="124" t="str">
        <f>IF(基本信息!$C$4&lt;&gt;"B","",IF(C8=0,0,ROUND(G8/ABS(C8),4)))</f>
        <v/>
      </c>
      <c r="J8" s="61" t="str">
        <f>IF(基本信息!$C$4&lt;&gt;"B","",IF(D8=0,0,ROUND(H8/ABS(D8),4)))</f>
        <v/>
      </c>
      <c r="L8" s="166"/>
      <c r="M8" s="234" t="e">
        <f t="shared" ref="M8:M10" si="0">IF(C8-L8=0,"OK","F")</f>
        <v>#REF!</v>
      </c>
      <c r="N8" s="167"/>
      <c r="O8" s="108" t="e">
        <f t="shared" ref="O8:O10" si="1">IF(D8-N8=0,"OK","F")</f>
        <v>#REF!</v>
      </c>
    </row>
    <row r="9" ht="15" spans="1:15">
      <c r="A9" s="225" t="s">
        <v>107</v>
      </c>
      <c r="B9" s="226" t="s">
        <v>112</v>
      </c>
      <c r="C9" s="162" t="e">
        <f>IF(OR(基本信息!$C$4="A",基本信息!$C$4="B"),房地产!#REF!,"")</f>
        <v>#REF!</v>
      </c>
      <c r="D9" s="122" t="e">
        <f>IF(OR(基本信息!$C$4="A",基本信息!$C$4="B"),房地产!#REF!,"")</f>
        <v>#REF!</v>
      </c>
      <c r="E9" s="20" t="str">
        <f>IF(基本信息!$C$4&lt;&gt;"B","",房地产!#REF!)</f>
        <v/>
      </c>
      <c r="F9" s="21" t="str">
        <f>IF(基本信息!$C$4&lt;&gt;"B","",房地产!#REF!)</f>
        <v/>
      </c>
      <c r="G9" s="21" t="str">
        <f>IF(基本信息!$C$4&lt;&gt;"B","",E9-C9)</f>
        <v/>
      </c>
      <c r="H9" s="21" t="str">
        <f>IF(基本信息!$C$4&lt;&gt;"B","",F9-D9)</f>
        <v/>
      </c>
      <c r="I9" s="124" t="str">
        <f>IF(基本信息!$C$4&lt;&gt;"B","",IF(C9=0,0,ROUND(G9/ABS(C9),4)))</f>
        <v/>
      </c>
      <c r="J9" s="61" t="str">
        <f>IF(基本信息!$C$4&lt;&gt;"B","",IF(D9=0,0,ROUND(H9/ABS(D9),4)))</f>
        <v/>
      </c>
      <c r="L9" s="167"/>
      <c r="M9" s="234" t="e">
        <f t="shared" si="0"/>
        <v>#REF!</v>
      </c>
      <c r="N9" s="167"/>
      <c r="O9" s="108" t="e">
        <f t="shared" si="1"/>
        <v>#REF!</v>
      </c>
    </row>
    <row r="10" ht="15" spans="1:15">
      <c r="A10" s="225"/>
      <c r="B10" s="226"/>
      <c r="C10" s="162"/>
      <c r="D10" s="122"/>
      <c r="E10" s="20"/>
      <c r="F10" s="21"/>
      <c r="G10" s="21"/>
      <c r="H10" s="21"/>
      <c r="I10" s="124"/>
      <c r="J10" s="61"/>
      <c r="L10" s="167"/>
      <c r="M10" s="234" t="str">
        <f t="shared" si="0"/>
        <v>OK</v>
      </c>
      <c r="N10" s="167"/>
      <c r="O10" s="108" t="str">
        <f t="shared" si="1"/>
        <v>OK</v>
      </c>
    </row>
    <row r="11" ht="15" spans="1:15">
      <c r="A11" s="225"/>
      <c r="B11" s="226"/>
      <c r="C11" s="162"/>
      <c r="D11" s="122"/>
      <c r="E11" s="20"/>
      <c r="F11" s="21"/>
      <c r="G11" s="21"/>
      <c r="H11" s="21"/>
      <c r="I11" s="124"/>
      <c r="J11" s="61"/>
      <c r="L11" s="167"/>
      <c r="M11" s="234"/>
      <c r="N11" s="167"/>
      <c r="O11" s="108"/>
    </row>
    <row r="12" spans="1:15">
      <c r="A12" s="123"/>
      <c r="B12" s="93"/>
      <c r="C12" s="162"/>
      <c r="D12" s="122"/>
      <c r="E12" s="20"/>
      <c r="F12" s="21"/>
      <c r="G12" s="21"/>
      <c r="H12" s="21"/>
      <c r="I12" s="124"/>
      <c r="J12" s="61"/>
      <c r="L12" s="167"/>
      <c r="M12" s="235"/>
      <c r="N12" s="167"/>
      <c r="O12" s="109"/>
    </row>
    <row r="13" ht="15" spans="1:15">
      <c r="A13" s="224"/>
      <c r="B13" s="93"/>
      <c r="C13" s="162"/>
      <c r="D13" s="122"/>
      <c r="E13" s="20"/>
      <c r="F13" s="21"/>
      <c r="G13" s="21"/>
      <c r="H13" s="21"/>
      <c r="I13" s="124"/>
      <c r="J13" s="61"/>
      <c r="L13" s="167"/>
      <c r="M13" s="234" t="str">
        <f>IF(C13-L13=0,"OK","F")</f>
        <v>OK</v>
      </c>
      <c r="N13" s="167"/>
      <c r="O13" s="108" t="str">
        <f>IF(D13-N13=0,"OK","F")</f>
        <v>OK</v>
      </c>
    </row>
    <row r="14" ht="15" spans="1:15">
      <c r="A14" s="123"/>
      <c r="B14" s="226"/>
      <c r="C14" s="162"/>
      <c r="D14" s="122"/>
      <c r="E14" s="20"/>
      <c r="F14" s="21"/>
      <c r="G14" s="21"/>
      <c r="H14" s="21"/>
      <c r="I14" s="124"/>
      <c r="J14" s="61"/>
      <c r="L14" s="167"/>
      <c r="M14" s="234" t="str">
        <f>IF(C14-L14=0,"OK","F")</f>
        <v>OK</v>
      </c>
      <c r="N14" s="167"/>
      <c r="O14" s="108" t="str">
        <f>IF(D14-N14=0,"OK","F")</f>
        <v>OK</v>
      </c>
    </row>
    <row r="15" ht="15" spans="1:15">
      <c r="A15" s="123"/>
      <c r="B15" s="226"/>
      <c r="C15" s="162"/>
      <c r="D15" s="122"/>
      <c r="E15" s="20"/>
      <c r="F15" s="21"/>
      <c r="G15" s="21"/>
      <c r="H15" s="21"/>
      <c r="I15" s="124"/>
      <c r="J15" s="61"/>
      <c r="L15" s="167"/>
      <c r="M15" s="234" t="str">
        <f>IF(C15-L15=0,"OK","F")</f>
        <v>OK</v>
      </c>
      <c r="N15" s="167"/>
      <c r="O15" s="108" t="str">
        <f>IF(D15-N15=0,"OK","F")</f>
        <v>OK</v>
      </c>
    </row>
    <row r="16" ht="15" spans="1:15">
      <c r="A16" s="123"/>
      <c r="B16" s="226"/>
      <c r="C16" s="162"/>
      <c r="D16" s="122"/>
      <c r="E16" s="20"/>
      <c r="F16" s="21"/>
      <c r="G16" s="21"/>
      <c r="H16" s="21"/>
      <c r="I16" s="124"/>
      <c r="J16" s="61"/>
      <c r="L16" s="167"/>
      <c r="M16" s="234" t="str">
        <f t="shared" ref="M16:M17" si="2">IF(C16-L16=0,"OK","F")</f>
        <v>OK</v>
      </c>
      <c r="N16" s="167"/>
      <c r="O16" s="108" t="str">
        <f t="shared" ref="O16:O17" si="3">IF(D16-N16=0,"OK","F")</f>
        <v>OK</v>
      </c>
    </row>
    <row r="17" ht="15" spans="1:15">
      <c r="A17" s="123"/>
      <c r="B17" s="226"/>
      <c r="C17" s="162"/>
      <c r="D17" s="122"/>
      <c r="E17" s="20"/>
      <c r="F17" s="21"/>
      <c r="G17" s="21"/>
      <c r="H17" s="21"/>
      <c r="I17" s="124"/>
      <c r="J17" s="61"/>
      <c r="L17" s="167"/>
      <c r="M17" s="234" t="str">
        <f t="shared" si="2"/>
        <v>OK</v>
      </c>
      <c r="N17" s="167"/>
      <c r="O17" s="108" t="str">
        <f t="shared" si="3"/>
        <v>OK</v>
      </c>
    </row>
    <row r="18" spans="1:15">
      <c r="A18" s="123"/>
      <c r="B18" s="93"/>
      <c r="C18" s="162"/>
      <c r="D18" s="122"/>
      <c r="E18" s="20"/>
      <c r="F18" s="21"/>
      <c r="G18" s="21"/>
      <c r="H18" s="21"/>
      <c r="I18" s="124"/>
      <c r="J18" s="61"/>
      <c r="L18" s="167"/>
      <c r="M18" s="235"/>
      <c r="N18" s="167"/>
      <c r="O18" s="109"/>
    </row>
    <row r="19" ht="15" spans="1:15">
      <c r="A19" s="96" t="s">
        <v>288</v>
      </c>
      <c r="B19" s="227"/>
      <c r="C19" s="228" t="e">
        <f t="shared" ref="C19:D19" si="4">C8+C13</f>
        <v>#REF!</v>
      </c>
      <c r="D19" s="229" t="e">
        <f t="shared" si="4"/>
        <v>#REF!</v>
      </c>
      <c r="E19" s="70" t="str">
        <f>IF(基本信息!$C$4&lt;&gt;"B","",E8+E13)</f>
        <v/>
      </c>
      <c r="F19" s="64" t="str">
        <f>IF(基本信息!$C$4&lt;&gt;"B","",F8+F13)</f>
        <v/>
      </c>
      <c r="G19" s="64" t="str">
        <f>IF(基本信息!$C$4&lt;&gt;"B","",G8+G13)</f>
        <v/>
      </c>
      <c r="H19" s="64" t="str">
        <f>IF(基本信息!$C$4&lt;&gt;"B","",H8+H13)</f>
        <v/>
      </c>
      <c r="I19" s="236" t="str">
        <f>IF(基本信息!$C$4&lt;&gt;"B","",IF(C19=0,0,ROUND(G19/ABS(C19),4)))</f>
        <v/>
      </c>
      <c r="J19" s="65" t="str">
        <f>IF(基本信息!$C$4&lt;&gt;"B","",IF(D19=0,0,ROUND(H19/ABS(D19),4)))</f>
        <v/>
      </c>
      <c r="L19" s="110"/>
      <c r="M19" s="111" t="e">
        <f>IF(C19-L19=0,"OK","F")</f>
        <v>#REF!</v>
      </c>
      <c r="N19" s="110"/>
      <c r="O19" s="111" t="e">
        <f>IF(D19-N19=0,"OK","F")</f>
        <v>#REF!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230" t="str">
        <f>"被评估企业填表人："&amp;基本信息!$C$13</f>
        <v>被评估企业填表人：易海龙</v>
      </c>
      <c r="B21" s="102"/>
      <c r="C21" s="102"/>
      <c r="D21" s="102"/>
      <c r="E21" s="33"/>
      <c r="F21" s="33"/>
      <c r="G21" s="33"/>
      <c r="H21" s="33"/>
      <c r="I21" s="33"/>
      <c r="J21" s="47" t="str">
        <f>IF(基本信息!$C$4="B","评估人员:"&amp;基本信息!C53,"")</f>
        <v/>
      </c>
      <c r="K21" s="48"/>
    </row>
    <row r="22" spans="1:10">
      <c r="A22" s="230" t="str">
        <f>"填表日期："&amp;基本信息!$C$14</f>
        <v>填表日期：2023年8月31日</v>
      </c>
      <c r="B22" s="102"/>
      <c r="C22" s="102"/>
      <c r="D22" s="102"/>
      <c r="E22" s="33"/>
      <c r="F22" s="33"/>
      <c r="G22" s="33"/>
      <c r="H22" s="33"/>
      <c r="I22" s="33"/>
      <c r="J22" s="33"/>
    </row>
  </sheetData>
  <mergeCells count="3">
    <mergeCell ref="A6:A7"/>
    <mergeCell ref="E6:E7"/>
    <mergeCell ref="F6:F7"/>
  </mergeCells>
  <printOptions horizontalCentered="1"/>
  <pageMargins left="0.31496062992126" right="0.31496062992126" top="0.94488188976378" bottom="0.748031496062992" header="0.31496062992126" footer="0.31496062992126"/>
  <pageSetup paperSize="9" scale="93" fitToHeight="0" orientation="landscape"/>
  <headerFooter/>
  <colBreaks count="1" manualBreakCount="1">
    <brk id="10" max="1048575" man="1"/>
  </colBreaks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showGridLines="0" tabSelected="1" view="pageBreakPreview" zoomScale="190" zoomScaleNormal="70" workbookViewId="0">
      <pane ySplit="4" topLeftCell="A7" activePane="bottomLeft" state="frozen"/>
      <selection/>
      <selection pane="bottomLeft" activeCell="C12" sqref="C12"/>
    </sheetView>
  </sheetViews>
  <sheetFormatPr defaultColWidth="9" defaultRowHeight="13.5" outlineLevelCol="5"/>
  <cols>
    <col min="1" max="1" width="6" style="195" customWidth="1"/>
    <col min="2" max="2" width="38.2166666666667" style="195" customWidth="1"/>
    <col min="3" max="3" width="14.6666666666667" style="195" customWidth="1"/>
    <col min="4" max="4" width="10.5916666666667" style="196" customWidth="1"/>
    <col min="5" max="5" width="14.6" style="197" customWidth="1"/>
    <col min="6" max="6" width="16.3166666666667" style="195" customWidth="1"/>
    <col min="7" max="16384" width="9" style="195"/>
  </cols>
  <sheetData>
    <row r="1" ht="30" customHeight="1" spans="1:6">
      <c r="A1" s="198" t="s">
        <v>373</v>
      </c>
      <c r="B1" s="198"/>
      <c r="C1" s="198"/>
      <c r="D1" s="198"/>
      <c r="E1" s="198"/>
      <c r="F1" s="198"/>
    </row>
    <row r="2" spans="1:5">
      <c r="A2" s="194"/>
      <c r="B2" s="194"/>
      <c r="C2" s="194"/>
      <c r="D2" s="199"/>
      <c r="E2" s="200"/>
    </row>
    <row r="3" s="194" customFormat="1" ht="14.25" customHeight="1" spans="1:6">
      <c r="A3" s="201" t="s">
        <v>354</v>
      </c>
      <c r="B3" s="202" t="s">
        <v>374</v>
      </c>
      <c r="C3" s="202" t="s">
        <v>375</v>
      </c>
      <c r="D3" s="203" t="s">
        <v>325</v>
      </c>
      <c r="E3" s="204" t="s">
        <v>327</v>
      </c>
      <c r="F3" s="205" t="s">
        <v>293</v>
      </c>
    </row>
    <row r="4" s="194" customFormat="1" ht="13.8" customHeight="1" spans="1:6">
      <c r="A4" s="206"/>
      <c r="B4" s="207"/>
      <c r="C4" s="202"/>
      <c r="D4" s="203"/>
      <c r="E4" s="208"/>
      <c r="F4" s="209"/>
    </row>
    <row r="5" ht="12" customHeight="1" spans="1:6">
      <c r="A5" s="210">
        <v>1</v>
      </c>
      <c r="B5" s="211" t="s">
        <v>376</v>
      </c>
      <c r="C5" s="212"/>
      <c r="D5" s="213" t="s">
        <v>377</v>
      </c>
      <c r="E5" s="214">
        <v>1</v>
      </c>
      <c r="F5" s="215" t="s">
        <v>378</v>
      </c>
    </row>
    <row r="6" ht="12" customHeight="1" spans="1:6">
      <c r="A6" s="210">
        <v>2</v>
      </c>
      <c r="B6" s="211" t="s">
        <v>379</v>
      </c>
      <c r="C6" s="212"/>
      <c r="D6" s="213" t="s">
        <v>380</v>
      </c>
      <c r="E6" s="216">
        <v>830</v>
      </c>
      <c r="F6" s="217" t="s">
        <v>381</v>
      </c>
    </row>
    <row r="7" ht="12" customHeight="1" spans="1:6">
      <c r="A7" s="210">
        <v>3</v>
      </c>
      <c r="B7" s="211" t="s">
        <v>382</v>
      </c>
      <c r="C7" s="212"/>
      <c r="D7" s="213" t="s">
        <v>377</v>
      </c>
      <c r="E7" s="216">
        <v>2</v>
      </c>
      <c r="F7" s="217" t="s">
        <v>383</v>
      </c>
    </row>
    <row r="8" ht="12" customHeight="1" spans="1:6">
      <c r="A8" s="210">
        <v>4</v>
      </c>
      <c r="B8" s="212" t="s">
        <v>384</v>
      </c>
      <c r="C8" s="212"/>
      <c r="D8" s="213" t="s">
        <v>377</v>
      </c>
      <c r="E8" s="216">
        <v>1</v>
      </c>
      <c r="F8" s="217" t="s">
        <v>385</v>
      </c>
    </row>
    <row r="9" ht="12" customHeight="1" spans="1:6">
      <c r="A9" s="210">
        <v>5</v>
      </c>
      <c r="B9" s="212" t="s">
        <v>386</v>
      </c>
      <c r="C9" s="212"/>
      <c r="D9" s="213" t="s">
        <v>377</v>
      </c>
      <c r="E9" s="216">
        <v>1</v>
      </c>
      <c r="F9" s="217" t="s">
        <v>387</v>
      </c>
    </row>
    <row r="10" ht="12" customHeight="1" spans="1:6">
      <c r="A10" s="210">
        <v>6</v>
      </c>
      <c r="B10" s="212" t="s">
        <v>388</v>
      </c>
      <c r="C10" s="212"/>
      <c r="D10" s="213" t="s">
        <v>377</v>
      </c>
      <c r="E10" s="216">
        <v>1</v>
      </c>
      <c r="F10" s="217" t="s">
        <v>389</v>
      </c>
    </row>
    <row r="11" ht="12" customHeight="1" spans="1:6">
      <c r="A11" s="210">
        <v>7</v>
      </c>
      <c r="B11" s="212" t="s">
        <v>390</v>
      </c>
      <c r="C11" s="212"/>
      <c r="D11" s="213" t="s">
        <v>377</v>
      </c>
      <c r="E11" s="216">
        <v>2</v>
      </c>
      <c r="F11" s="217" t="s">
        <v>391</v>
      </c>
    </row>
    <row r="12" ht="12" customHeight="1" spans="1:6">
      <c r="A12" s="210">
        <v>8</v>
      </c>
      <c r="B12" s="212" t="s">
        <v>392</v>
      </c>
      <c r="C12" s="212" t="s">
        <v>393</v>
      </c>
      <c r="D12" s="213" t="s">
        <v>377</v>
      </c>
      <c r="E12" s="216">
        <v>8</v>
      </c>
      <c r="F12" s="217" t="s">
        <v>394</v>
      </c>
    </row>
    <row r="13" ht="12" customHeight="1" spans="1:6">
      <c r="A13" s="210">
        <v>9</v>
      </c>
      <c r="B13" s="212" t="s">
        <v>395</v>
      </c>
      <c r="C13" s="212" t="s">
        <v>396</v>
      </c>
      <c r="D13" s="213" t="s">
        <v>377</v>
      </c>
      <c r="E13" s="216">
        <v>6</v>
      </c>
      <c r="F13" s="217" t="s">
        <v>397</v>
      </c>
    </row>
    <row r="14" ht="12" customHeight="1" spans="1:6">
      <c r="A14" s="210">
        <v>10</v>
      </c>
      <c r="B14" s="212" t="s">
        <v>398</v>
      </c>
      <c r="C14" s="212"/>
      <c r="D14" s="213" t="s">
        <v>377</v>
      </c>
      <c r="E14" s="216">
        <v>2</v>
      </c>
      <c r="F14" s="217" t="s">
        <v>399</v>
      </c>
    </row>
    <row r="15" ht="12" customHeight="1" spans="1:6">
      <c r="A15" s="210">
        <v>11</v>
      </c>
      <c r="B15" s="212" t="s">
        <v>400</v>
      </c>
      <c r="C15" s="212"/>
      <c r="D15" s="213" t="s">
        <v>377</v>
      </c>
      <c r="E15" s="216">
        <v>1</v>
      </c>
      <c r="F15" s="217"/>
    </row>
    <row r="16" ht="12" customHeight="1" spans="1:6">
      <c r="A16" s="210">
        <v>12</v>
      </c>
      <c r="B16" s="212" t="s">
        <v>401</v>
      </c>
      <c r="C16" s="212"/>
      <c r="D16" s="213" t="s">
        <v>377</v>
      </c>
      <c r="E16" s="216">
        <v>1</v>
      </c>
      <c r="F16" s="217" t="s">
        <v>402</v>
      </c>
    </row>
    <row r="17" ht="12" customHeight="1" spans="1:6">
      <c r="A17" s="210">
        <v>13</v>
      </c>
      <c r="B17" s="212" t="s">
        <v>403</v>
      </c>
      <c r="C17" s="212" t="s">
        <v>404</v>
      </c>
      <c r="D17" s="213" t="s">
        <v>377</v>
      </c>
      <c r="E17" s="216">
        <v>1</v>
      </c>
      <c r="F17" s="217" t="s">
        <v>405</v>
      </c>
    </row>
    <row r="18" ht="12" customHeight="1" spans="1:6">
      <c r="A18" s="210">
        <v>14</v>
      </c>
      <c r="B18" s="212" t="s">
        <v>406</v>
      </c>
      <c r="C18" s="212" t="s">
        <v>407</v>
      </c>
      <c r="D18" s="213" t="s">
        <v>377</v>
      </c>
      <c r="E18" s="216">
        <v>1</v>
      </c>
      <c r="F18" s="217" t="s">
        <v>402</v>
      </c>
    </row>
    <row r="19" ht="12" customHeight="1" spans="1:6">
      <c r="A19" s="210">
        <v>15</v>
      </c>
      <c r="B19" s="212" t="s">
        <v>408</v>
      </c>
      <c r="C19" s="212"/>
      <c r="D19" s="213" t="s">
        <v>377</v>
      </c>
      <c r="E19" s="216">
        <v>1</v>
      </c>
      <c r="F19" s="217" t="s">
        <v>405</v>
      </c>
    </row>
    <row r="20" ht="12" customHeight="1" spans="1:6">
      <c r="A20" s="210">
        <v>16</v>
      </c>
      <c r="B20" s="212" t="s">
        <v>409</v>
      </c>
      <c r="C20" s="212" t="s">
        <v>410</v>
      </c>
      <c r="D20" s="213" t="s">
        <v>377</v>
      </c>
      <c r="E20" s="216">
        <v>1</v>
      </c>
      <c r="F20" s="217" t="s">
        <v>411</v>
      </c>
    </row>
    <row r="21" ht="12" customHeight="1" spans="1:6">
      <c r="A21" s="210">
        <v>17</v>
      </c>
      <c r="B21" s="212" t="s">
        <v>412</v>
      </c>
      <c r="C21" s="212"/>
      <c r="D21" s="213" t="s">
        <v>377</v>
      </c>
      <c r="E21" s="216">
        <v>1</v>
      </c>
      <c r="F21" s="217" t="s">
        <v>405</v>
      </c>
    </row>
    <row r="22" ht="12" customHeight="1" spans="1:6">
      <c r="A22" s="210">
        <v>18</v>
      </c>
      <c r="B22" s="212" t="s">
        <v>413</v>
      </c>
      <c r="C22" s="212"/>
      <c r="D22" s="213" t="s">
        <v>377</v>
      </c>
      <c r="E22" s="216">
        <v>1</v>
      </c>
      <c r="F22" s="217" t="s">
        <v>402</v>
      </c>
    </row>
    <row r="23" ht="12" customHeight="1" spans="1:6">
      <c r="A23" s="210">
        <v>19</v>
      </c>
      <c r="B23" s="212" t="s">
        <v>414</v>
      </c>
      <c r="C23" s="212"/>
      <c r="D23" s="213" t="s">
        <v>415</v>
      </c>
      <c r="E23" s="216">
        <v>1</v>
      </c>
      <c r="F23" s="217" t="s">
        <v>416</v>
      </c>
    </row>
    <row r="24" ht="12" customHeight="1" spans="1:6">
      <c r="A24" s="210">
        <v>20</v>
      </c>
      <c r="B24" s="212" t="s">
        <v>417</v>
      </c>
      <c r="C24" s="212"/>
      <c r="D24" s="213" t="s">
        <v>415</v>
      </c>
      <c r="E24" s="216">
        <v>1</v>
      </c>
      <c r="F24" s="218" t="s">
        <v>418</v>
      </c>
    </row>
    <row r="25" ht="12" customHeight="1" spans="1:6">
      <c r="A25" s="210">
        <v>21</v>
      </c>
      <c r="B25" s="212" t="s">
        <v>417</v>
      </c>
      <c r="C25" s="212"/>
      <c r="D25" s="213" t="s">
        <v>415</v>
      </c>
      <c r="E25" s="216">
        <v>1</v>
      </c>
      <c r="F25" s="218" t="s">
        <v>419</v>
      </c>
    </row>
    <row r="26" spans="1:6">
      <c r="A26" s="219" t="s">
        <v>420</v>
      </c>
      <c r="B26" s="219"/>
      <c r="C26" s="219"/>
      <c r="D26" s="219"/>
      <c r="E26" s="219"/>
      <c r="F26" s="219"/>
    </row>
    <row r="27" spans="1:6">
      <c r="A27" s="220"/>
      <c r="B27" s="220"/>
      <c r="C27" s="220"/>
      <c r="D27" s="220"/>
      <c r="E27" s="220"/>
      <c r="F27" s="219"/>
    </row>
    <row r="28" spans="1:6">
      <c r="A28" s="220"/>
      <c r="B28" s="220"/>
      <c r="C28" s="220"/>
      <c r="D28" s="220"/>
      <c r="E28" s="220"/>
      <c r="F28" s="219"/>
    </row>
  </sheetData>
  <mergeCells count="8">
    <mergeCell ref="A1:F1"/>
    <mergeCell ref="A3:A4"/>
    <mergeCell ref="B3:B4"/>
    <mergeCell ref="C3:C4"/>
    <mergeCell ref="D3:D4"/>
    <mergeCell ref="E3:E4"/>
    <mergeCell ref="F3:F4"/>
    <mergeCell ref="A26:F28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3"/>
  <sheetViews>
    <sheetView showGridLines="0" view="pageBreakPreview" zoomScaleNormal="100" workbookViewId="0">
      <pane xSplit="7" ySplit="2" topLeftCell="H3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 outlineLevelCol="6"/>
  <cols>
    <col min="1" max="1" width="4.44166666666667" customWidth="1"/>
    <col min="2" max="2" width="3.21666666666667" customWidth="1"/>
    <col min="3" max="3" width="56.775" customWidth="1"/>
    <col min="4" max="4" width="10.1083333333333" customWidth="1"/>
    <col min="5" max="5" width="8.775" customWidth="1"/>
    <col min="6" max="6" width="7.66666666666667" customWidth="1"/>
    <col min="7" max="7" width="4.44166666666667" customWidth="1"/>
  </cols>
  <sheetData>
    <row r="1" ht="7.95" customHeight="1"/>
    <row r="2" ht="20.25" spans="1:7">
      <c r="A2" s="296" t="s">
        <v>206</v>
      </c>
      <c r="B2" s="2" t="str">
        <f>IF(基本信息!C4="B","资产评估明细表目录","资产评估申报明细表目录")</f>
        <v>资产评估申报明细表目录</v>
      </c>
      <c r="C2" s="3"/>
      <c r="D2" s="3"/>
      <c r="E2" s="3"/>
      <c r="F2" s="3"/>
      <c r="G2" s="296" t="s">
        <v>206</v>
      </c>
    </row>
    <row r="3" ht="9" customHeight="1" spans="1:7">
      <c r="A3" s="296"/>
      <c r="B3" s="2"/>
      <c r="C3" s="3"/>
      <c r="E3" s="3"/>
      <c r="F3" s="3"/>
      <c r="G3" s="296"/>
    </row>
    <row r="4" spans="1:7">
      <c r="A4" s="130"/>
      <c r="C4" s="297" t="s">
        <v>207</v>
      </c>
      <c r="D4" s="295"/>
      <c r="E4" s="297" t="s">
        <v>41</v>
      </c>
      <c r="F4" s="297"/>
      <c r="G4" s="130"/>
    </row>
    <row r="5" spans="1:7">
      <c r="A5" s="298">
        <v>1</v>
      </c>
      <c r="B5" s="295"/>
      <c r="C5" s="299" t="str">
        <f>IF(基本信息!$C$4="B","资产评估结果汇总表","资产评估申报汇总表")</f>
        <v>资产评估申报汇总表</v>
      </c>
      <c r="E5" s="300" t="str">
        <f>IF(基本信息!$C$4="B","表","表(申)")</f>
        <v>表(申)</v>
      </c>
      <c r="F5" s="301" t="s">
        <v>44</v>
      </c>
      <c r="G5" s="298">
        <v>1</v>
      </c>
    </row>
    <row r="6" spans="1:7">
      <c r="A6" s="298">
        <f>A5+1</f>
        <v>2</v>
      </c>
      <c r="B6" s="295"/>
      <c r="C6" s="299" t="str">
        <f>IF(基本信息!$C$4="B","资产评估结果分类汇总表","资产评估申报分类汇总表")</f>
        <v>资产评估申报分类汇总表</v>
      </c>
      <c r="E6" s="300" t="str">
        <f>IF(基本信息!$C$4="B","表","表(申)")</f>
        <v>表(申)</v>
      </c>
      <c r="F6" s="301">
        <v>2</v>
      </c>
      <c r="G6" s="298">
        <f>G5+1</f>
        <v>2</v>
      </c>
    </row>
    <row r="7" spans="1:7">
      <c r="A7" s="298">
        <f t="shared" ref="A7:A68" si="0">A6+1</f>
        <v>3</v>
      </c>
      <c r="B7" s="295"/>
      <c r="C7" s="299" t="str">
        <f>IF(基本信息!$C$4="B",基本信息!B22&amp;"评估汇总表",基本信息!B22&amp;"评估申报汇总表")</f>
        <v>流动资产评估申报汇总表</v>
      </c>
      <c r="E7" s="300" t="str">
        <f>IF(基本信息!$C$4="B","表","表(申)")</f>
        <v>表(申)</v>
      </c>
      <c r="F7" s="301" t="s">
        <v>48</v>
      </c>
      <c r="G7" s="298">
        <f t="shared" ref="G7:G68" si="1">G6+1</f>
        <v>3</v>
      </c>
    </row>
    <row r="8" spans="1:7">
      <c r="A8" s="298">
        <f t="shared" si="0"/>
        <v>4</v>
      </c>
      <c r="B8" s="295"/>
      <c r="C8" s="302" t="str">
        <f>IF(基本信息!$C$4="B",基本信息!B23&amp;"评估汇总表",基本信息!B23&amp;"评估申报汇总表")</f>
        <v>货币资金评估申报汇总表</v>
      </c>
      <c r="E8" s="300" t="str">
        <f>IF(基本信息!$C$4="B","表","表(申)")</f>
        <v>表(申)</v>
      </c>
      <c r="F8" s="301" t="s">
        <v>50</v>
      </c>
      <c r="G8" s="298">
        <f t="shared" si="1"/>
        <v>4</v>
      </c>
    </row>
    <row r="9" spans="1:7">
      <c r="A9" s="298">
        <f t="shared" si="0"/>
        <v>5</v>
      </c>
      <c r="B9" s="295"/>
      <c r="C9" s="302" t="str">
        <f>IF(基本信息!$C$4="B",基本信息!B24&amp;"评估明细表",基本信息!B24&amp;"评估申报明细表")</f>
        <v>库存现金评估申报明细表</v>
      </c>
      <c r="E9" s="300" t="str">
        <f>IF(基本信息!$C$4="B","表","表(申)")</f>
        <v>表(申)</v>
      </c>
      <c r="F9" s="301" t="s">
        <v>52</v>
      </c>
      <c r="G9" s="298">
        <f t="shared" si="1"/>
        <v>5</v>
      </c>
    </row>
    <row r="10" spans="1:7">
      <c r="A10" s="298">
        <f t="shared" si="0"/>
        <v>6</v>
      </c>
      <c r="B10" s="295"/>
      <c r="C10" s="295" t="str">
        <f>IF(基本信息!$C$4="B",基本信息!B25&amp;"评估明细表",基本信息!B25&amp;"评估申报明细表")</f>
        <v>银行存款评估申报明细表</v>
      </c>
      <c r="E10" s="48" t="str">
        <f>IF(基本信息!$C$4="B","表","表(申)")</f>
        <v>表(申)</v>
      </c>
      <c r="F10" s="303" t="s">
        <v>54</v>
      </c>
      <c r="G10" s="298">
        <f t="shared" si="1"/>
        <v>6</v>
      </c>
    </row>
    <row r="11" spans="1:7">
      <c r="A11" s="298">
        <f t="shared" si="0"/>
        <v>7</v>
      </c>
      <c r="B11" s="295"/>
      <c r="C11" s="295" t="str">
        <f>IF(基本信息!$C$4="B",基本信息!B26&amp;"评估明细表",基本信息!B26&amp;"评估申报明细表")</f>
        <v>其他货币资金评估申报明细表</v>
      </c>
      <c r="E11" s="48" t="str">
        <f>IF(基本信息!$C$4="B","表","表(申)")</f>
        <v>表(申)</v>
      </c>
      <c r="F11" s="303" t="s">
        <v>56</v>
      </c>
      <c r="G11" s="298">
        <f t="shared" si="1"/>
        <v>7</v>
      </c>
    </row>
    <row r="12" spans="1:7">
      <c r="A12" s="298">
        <f t="shared" si="0"/>
        <v>8</v>
      </c>
      <c r="B12" s="295"/>
      <c r="C12" s="295" t="str">
        <f>IF(基本信息!$C$4="B",基本信息!B27&amp;"评估明细表",基本信息!B27&amp;"评估申报明细表")</f>
        <v>交易性金融资产评估申报明细表</v>
      </c>
      <c r="E12" s="48" t="str">
        <f>IF(基本信息!$C$4="B","表","表(申)")</f>
        <v>表(申)</v>
      </c>
      <c r="F12" s="303" t="s">
        <v>58</v>
      </c>
      <c r="G12" s="298">
        <f t="shared" si="1"/>
        <v>8</v>
      </c>
    </row>
    <row r="13" spans="1:7">
      <c r="A13" s="298">
        <f t="shared" si="0"/>
        <v>9</v>
      </c>
      <c r="B13" s="295"/>
      <c r="C13" s="295" t="str">
        <f>IF(基本信息!$C$4="B",基本信息!B28&amp;"评估明细表",基本信息!B28&amp;"评估申报明细表")</f>
        <v>衍生金融资产评估申报明细表</v>
      </c>
      <c r="E13" s="48" t="str">
        <f>IF(基本信息!$C$4="B","表","表(申)")</f>
        <v>表(申)</v>
      </c>
      <c r="F13" s="303" t="s">
        <v>60</v>
      </c>
      <c r="G13" s="298">
        <f t="shared" si="1"/>
        <v>9</v>
      </c>
    </row>
    <row r="14" spans="1:7">
      <c r="A14" s="298">
        <f t="shared" si="0"/>
        <v>10</v>
      </c>
      <c r="B14" s="295"/>
      <c r="C14" s="295" t="str">
        <f>IF(基本信息!$C$4="B",基本信息!B29&amp;"评估明细表",基本信息!B29&amp;"评估申报明细表")</f>
        <v>应收票据评估申报明细表</v>
      </c>
      <c r="E14" s="48" t="str">
        <f>IF(基本信息!$C$4="B","表","表(申)")</f>
        <v>表(申)</v>
      </c>
      <c r="F14" s="303" t="s">
        <v>62</v>
      </c>
      <c r="G14" s="298">
        <f t="shared" si="1"/>
        <v>10</v>
      </c>
    </row>
    <row r="15" spans="1:7">
      <c r="A15" s="298">
        <f t="shared" si="0"/>
        <v>11</v>
      </c>
      <c r="B15" s="295"/>
      <c r="C15" s="302" t="str">
        <f>IF(基本信息!$C$4="B",基本信息!B30&amp;"评估明细表",基本信息!B30&amp;"评估申报明细表")</f>
        <v>应收账款评估申报明细表</v>
      </c>
      <c r="E15" s="300" t="str">
        <f>IF(基本信息!$C$4="B","表","表(申)")</f>
        <v>表(申)</v>
      </c>
      <c r="F15" s="301" t="s">
        <v>64</v>
      </c>
      <c r="G15" s="298">
        <f t="shared" si="1"/>
        <v>11</v>
      </c>
    </row>
    <row r="16" spans="1:7">
      <c r="A16" s="298">
        <f t="shared" si="0"/>
        <v>12</v>
      </c>
      <c r="B16" s="295"/>
      <c r="C16" s="302" t="str">
        <f>IF(基本信息!$C$4="B",基本信息!B31&amp;"评估明细表",基本信息!B31&amp;"评估申报明细表")</f>
        <v>应收款项融资评估申报明细表</v>
      </c>
      <c r="E16" s="300" t="str">
        <f>IF(基本信息!$C$4="B","表","表(申)")</f>
        <v>表(申)</v>
      </c>
      <c r="F16" s="301" t="s">
        <v>66</v>
      </c>
      <c r="G16" s="298">
        <f t="shared" si="1"/>
        <v>12</v>
      </c>
    </row>
    <row r="17" spans="1:7">
      <c r="A17" s="298">
        <f t="shared" si="0"/>
        <v>13</v>
      </c>
      <c r="B17" s="295"/>
      <c r="C17" s="302" t="str">
        <f>IF(基本信息!$C$4="B",基本信息!B32&amp;"评估明细表",基本信息!B32&amp;"评估申报明细表")</f>
        <v>预付款项评估申报明细表</v>
      </c>
      <c r="E17" s="300" t="str">
        <f>IF(基本信息!$C$4="B","表","表(申)")</f>
        <v>表(申)</v>
      </c>
      <c r="F17" s="301" t="s">
        <v>68</v>
      </c>
      <c r="G17" s="298">
        <f t="shared" si="1"/>
        <v>13</v>
      </c>
    </row>
    <row r="18" spans="1:7">
      <c r="A18" s="298">
        <f t="shared" si="0"/>
        <v>14</v>
      </c>
      <c r="B18" s="295"/>
      <c r="C18" s="302" t="str">
        <f>IF(基本信息!$C$4="B",基本信息!B33&amp;"评估明细表",基本信息!B33&amp;"评估申报明细表")</f>
        <v>其他应收款评估申报明细表</v>
      </c>
      <c r="E18" s="300" t="str">
        <f>IF(基本信息!$C$4="B","表","表(申)")</f>
        <v>表(申)</v>
      </c>
      <c r="F18" s="301" t="s">
        <v>70</v>
      </c>
      <c r="G18" s="298">
        <f t="shared" si="1"/>
        <v>14</v>
      </c>
    </row>
    <row r="19" spans="1:7">
      <c r="A19" s="298">
        <f t="shared" si="0"/>
        <v>15</v>
      </c>
      <c r="B19" s="295"/>
      <c r="C19" s="302" t="str">
        <f>IF(基本信息!$C$4="B",基本信息!B34&amp;"评估汇总表",基本信息!B34&amp;"评估申报汇总表")</f>
        <v>存货评估申报汇总表</v>
      </c>
      <c r="E19" s="300" t="str">
        <f>IF(基本信息!$C$4="B","表","表(申)")</f>
        <v>表(申)</v>
      </c>
      <c r="F19" s="301" t="s">
        <v>72</v>
      </c>
      <c r="G19" s="298">
        <f t="shared" si="1"/>
        <v>15</v>
      </c>
    </row>
    <row r="20" spans="1:7">
      <c r="A20" s="298">
        <f t="shared" si="0"/>
        <v>16</v>
      </c>
      <c r="B20" s="295"/>
      <c r="C20" s="295" t="str">
        <f>IF(基本信息!$C$4="B",基本信息!B35&amp;"评估明细表",基本信息!B35&amp;"评估申报明细表")</f>
        <v>存货——材料采购/在途物资评估申报明细表</v>
      </c>
      <c r="E20" s="48" t="str">
        <f>IF(基本信息!$C$4="B","表","表(申)")</f>
        <v>表(申)</v>
      </c>
      <c r="F20" s="303" t="s">
        <v>74</v>
      </c>
      <c r="G20" s="298">
        <f t="shared" si="1"/>
        <v>16</v>
      </c>
    </row>
    <row r="21" spans="1:7">
      <c r="A21" s="298">
        <f t="shared" si="0"/>
        <v>17</v>
      </c>
      <c r="B21" s="295"/>
      <c r="C21" s="295" t="str">
        <f>IF(基本信息!$C$4="B",基本信息!B36&amp;"评估明细表",基本信息!B36&amp;"评估申报明细表")</f>
        <v>存货——原材料评估申报明细表</v>
      </c>
      <c r="E21" s="48" t="str">
        <f>IF(基本信息!$C$4="B","表","表(申)")</f>
        <v>表(申)</v>
      </c>
      <c r="F21" s="303" t="s">
        <v>76</v>
      </c>
      <c r="G21" s="298">
        <f t="shared" si="1"/>
        <v>17</v>
      </c>
    </row>
    <row r="22" spans="1:7">
      <c r="A22" s="298">
        <f t="shared" si="0"/>
        <v>18</v>
      </c>
      <c r="B22" s="295"/>
      <c r="C22" s="295" t="str">
        <f>IF(基本信息!$C$4="B",基本信息!B37&amp;"评估明细表",基本信息!B37&amp;"评估申报明细表")</f>
        <v>存货——在产品/半成品评估申报明细表</v>
      </c>
      <c r="E22" s="48" t="str">
        <f>IF(基本信息!$C$4="B","表","表(申)")</f>
        <v>表(申)</v>
      </c>
      <c r="F22" s="303" t="s">
        <v>78</v>
      </c>
      <c r="G22" s="298">
        <f t="shared" si="1"/>
        <v>18</v>
      </c>
    </row>
    <row r="23" spans="1:7">
      <c r="A23" s="298">
        <f t="shared" si="0"/>
        <v>19</v>
      </c>
      <c r="B23" s="295"/>
      <c r="C23" s="295" t="str">
        <f>IF(基本信息!$C$4="B",基本信息!B38&amp;"评估明细表",基本信息!B38&amp;"评估申报明细表")</f>
        <v>存货——产成品/发出商品/库存商品评估申报明细表</v>
      </c>
      <c r="E23" s="48" t="str">
        <f>IF(基本信息!$C$4="B","表","表(申)")</f>
        <v>表(申)</v>
      </c>
      <c r="F23" s="303" t="s">
        <v>80</v>
      </c>
      <c r="G23" s="298">
        <f t="shared" si="1"/>
        <v>19</v>
      </c>
    </row>
    <row r="24" spans="1:7">
      <c r="A24" s="298">
        <f t="shared" si="0"/>
        <v>20</v>
      </c>
      <c r="B24" s="295"/>
      <c r="C24" s="295" t="str">
        <f>IF(基本信息!$C$4="B",基本信息!B39&amp;"评估明细表",基本信息!B39&amp;"评估申报明细表")</f>
        <v>存货——委托加工物资评估申报明细表</v>
      </c>
      <c r="E24" s="48" t="str">
        <f>IF(基本信息!$C$4="B","表","表(申)")</f>
        <v>表(申)</v>
      </c>
      <c r="F24" s="303" t="s">
        <v>82</v>
      </c>
      <c r="G24" s="298">
        <f t="shared" si="1"/>
        <v>20</v>
      </c>
    </row>
    <row r="25" spans="1:7">
      <c r="A25" s="298">
        <f t="shared" si="0"/>
        <v>21</v>
      </c>
      <c r="B25" s="295"/>
      <c r="C25" s="302" t="str">
        <f>IF(基本信息!$C$4="B",基本信息!B40&amp;"评估明细表",基本信息!B40&amp;"评估申报明细表")</f>
        <v>存货——包装物和低值易耗品/周转材料评估申报明细表</v>
      </c>
      <c r="E25" s="300" t="str">
        <f>IF(基本信息!$C$4="B","表","表(申)")</f>
        <v>表(申)</v>
      </c>
      <c r="F25" s="301" t="s">
        <v>84</v>
      </c>
      <c r="G25" s="298">
        <f t="shared" si="1"/>
        <v>21</v>
      </c>
    </row>
    <row r="26" spans="1:7">
      <c r="A26" s="298">
        <f t="shared" si="0"/>
        <v>22</v>
      </c>
      <c r="B26" s="295"/>
      <c r="C26" s="302" t="str">
        <f>IF(基本信息!$C$4="B",基本信息!B41&amp;"评估明细表",基本信息!B41&amp;"评估申报明细表")</f>
        <v>合同资产评估申报明细表</v>
      </c>
      <c r="E26" s="300" t="str">
        <f>IF(基本信息!$C$4="B","表","表(申)")</f>
        <v>表(申)</v>
      </c>
      <c r="F26" s="301" t="s">
        <v>86</v>
      </c>
      <c r="G26" s="298">
        <f t="shared" si="1"/>
        <v>22</v>
      </c>
    </row>
    <row r="27" spans="1:7">
      <c r="A27" s="298">
        <f t="shared" si="0"/>
        <v>23</v>
      </c>
      <c r="B27" s="295"/>
      <c r="C27" s="302" t="str">
        <f>IF(基本信息!$C$4="B",基本信息!B42&amp;"评估明细表",基本信息!B42&amp;"评估申报明细表")</f>
        <v>持有待售资产评估申报明细表</v>
      </c>
      <c r="E27" s="300" t="str">
        <f>IF(基本信息!$C$4="B","表","表(申)")</f>
        <v>表(申)</v>
      </c>
      <c r="F27" s="301" t="s">
        <v>88</v>
      </c>
      <c r="G27" s="298">
        <f t="shared" si="1"/>
        <v>23</v>
      </c>
    </row>
    <row r="28" spans="1:7">
      <c r="A28" s="298">
        <f t="shared" si="0"/>
        <v>24</v>
      </c>
      <c r="B28" s="295"/>
      <c r="C28" s="302" t="str">
        <f>IF(基本信息!$C$4="B",基本信息!B43&amp;"评估明细表",基本信息!B43&amp;"评估申报明细表")</f>
        <v>一年内到期非流动资产评估申报明细表</v>
      </c>
      <c r="E28" s="300" t="str">
        <f>IF(基本信息!$C$4="B","表","表(申)")</f>
        <v>表(申)</v>
      </c>
      <c r="F28" s="301" t="s">
        <v>90</v>
      </c>
      <c r="G28" s="298">
        <f t="shared" si="1"/>
        <v>24</v>
      </c>
    </row>
    <row r="29" spans="1:7">
      <c r="A29" s="298">
        <f t="shared" si="0"/>
        <v>25</v>
      </c>
      <c r="B29" s="295"/>
      <c r="C29" s="295" t="str">
        <f>IF(基本信息!$C$4="B",基本信息!B44&amp;"评估明细表",基本信息!B44&amp;"评估申报明细表")</f>
        <v>其他流动资产评估申报明细表</v>
      </c>
      <c r="E29" s="48" t="str">
        <f>IF(基本信息!$C$4="B","表","表(申)")</f>
        <v>表(申)</v>
      </c>
      <c r="F29" s="303" t="s">
        <v>92</v>
      </c>
      <c r="G29" s="298">
        <f t="shared" si="1"/>
        <v>25</v>
      </c>
    </row>
    <row r="30" spans="1:7">
      <c r="A30" s="298">
        <f t="shared" si="0"/>
        <v>26</v>
      </c>
      <c r="B30" s="295"/>
      <c r="C30" s="304" t="str">
        <f>IF(基本信息!$C$4="B",基本信息!B45&amp;"评估汇总表",基本信息!B45&amp;"评估申报汇总表")</f>
        <v>非流动资产评估申报汇总表</v>
      </c>
      <c r="E30" s="48" t="str">
        <f>IF(基本信息!$C$4="B","表","表(申)")</f>
        <v>表(申)</v>
      </c>
      <c r="F30" s="303" t="s">
        <v>94</v>
      </c>
      <c r="G30" s="298">
        <f t="shared" si="1"/>
        <v>26</v>
      </c>
    </row>
    <row r="31" spans="1:7">
      <c r="A31" s="298">
        <f t="shared" si="0"/>
        <v>27</v>
      </c>
      <c r="B31" s="295"/>
      <c r="C31" s="295" t="str">
        <f>IF(基本信息!$C$4="B",基本信息!B46&amp;"评估明细表",基本信息!B46&amp;"评估申报明细表")</f>
        <v>债权投资评估申报明细表</v>
      </c>
      <c r="E31" s="48" t="str">
        <f>IF(基本信息!$C$4="B","表","表(申)")</f>
        <v>表(申)</v>
      </c>
      <c r="F31" s="303" t="s">
        <v>96</v>
      </c>
      <c r="G31" s="298">
        <f t="shared" si="1"/>
        <v>27</v>
      </c>
    </row>
    <row r="32" spans="1:7">
      <c r="A32" s="298">
        <f t="shared" si="0"/>
        <v>28</v>
      </c>
      <c r="B32" s="295"/>
      <c r="C32" s="295" t="str">
        <f>IF(基本信息!$C$4="B",基本信息!B47&amp;"评估明细表",基本信息!B47&amp;"评估申报明细表")</f>
        <v>其他债权投资评估申报明细表</v>
      </c>
      <c r="E32" s="48" t="str">
        <f>IF(基本信息!$C$4="B","表","表(申)")</f>
        <v>表(申)</v>
      </c>
      <c r="F32" s="303" t="s">
        <v>98</v>
      </c>
      <c r="G32" s="298">
        <f t="shared" si="1"/>
        <v>28</v>
      </c>
    </row>
    <row r="33" spans="1:7">
      <c r="A33" s="298">
        <f t="shared" si="0"/>
        <v>29</v>
      </c>
      <c r="B33" s="295"/>
      <c r="C33" s="295" t="str">
        <f>IF(基本信息!$C$4="B",基本信息!B48&amp;"评估明细表",基本信息!B48&amp;"评估申报明细表")</f>
        <v>长期应收款评估申报明细表</v>
      </c>
      <c r="E33" s="48" t="str">
        <f>IF(基本信息!$C$4="B","表","表(申)")</f>
        <v>表(申)</v>
      </c>
      <c r="F33" s="303" t="s">
        <v>100</v>
      </c>
      <c r="G33" s="298">
        <f t="shared" si="1"/>
        <v>29</v>
      </c>
    </row>
    <row r="34" spans="1:7">
      <c r="A34" s="298">
        <f t="shared" si="0"/>
        <v>30</v>
      </c>
      <c r="B34" s="295"/>
      <c r="C34" s="302" t="str">
        <f>IF(基本信息!$C$4="B",基本信息!B49&amp;"评估明细表",基本信息!B49&amp;"评估申报明细表")</f>
        <v>长期股权投资评估申报明细表</v>
      </c>
      <c r="E34" s="300" t="str">
        <f>IF(基本信息!$C$4="B","表","表(申)")</f>
        <v>表(申)</v>
      </c>
      <c r="F34" s="301" t="s">
        <v>102</v>
      </c>
      <c r="G34" s="298">
        <f t="shared" si="1"/>
        <v>30</v>
      </c>
    </row>
    <row r="35" spans="1:7">
      <c r="A35" s="298">
        <f t="shared" si="0"/>
        <v>31</v>
      </c>
      <c r="B35" s="295"/>
      <c r="C35" s="302" t="str">
        <f>IF(基本信息!$C$4="B",基本信息!B50&amp;"评估明细表",基本信息!B50&amp;"评估申报明细表")</f>
        <v>其他权益工具投资评估申报明细表</v>
      </c>
      <c r="E35" s="300" t="str">
        <f>IF(基本信息!$C$4="B","表","表(申)")</f>
        <v>表(申)</v>
      </c>
      <c r="F35" s="301" t="s">
        <v>104</v>
      </c>
      <c r="G35" s="298">
        <f t="shared" si="1"/>
        <v>31</v>
      </c>
    </row>
    <row r="36" spans="1:7">
      <c r="A36" s="298">
        <f t="shared" si="0"/>
        <v>32</v>
      </c>
      <c r="B36" s="295"/>
      <c r="C36" s="302" t="str">
        <f>IF(基本信息!$C$4="B",基本信息!B51&amp;"评估明细表",基本信息!B51&amp;"评估申报明细表")</f>
        <v>其他非流动金融资产评估申报明细表</v>
      </c>
      <c r="E36" s="300" t="str">
        <f>IF(基本信息!$C$4="B","表","表(申)")</f>
        <v>表(申)</v>
      </c>
      <c r="F36" s="301" t="s">
        <v>106</v>
      </c>
      <c r="G36" s="298">
        <f t="shared" si="1"/>
        <v>32</v>
      </c>
    </row>
    <row r="37" spans="1:7">
      <c r="A37" s="298">
        <f t="shared" si="0"/>
        <v>33</v>
      </c>
      <c r="B37" s="295"/>
      <c r="C37" s="302" t="str">
        <f>IF(基本信息!$C$4="B",基本信息!B52&amp;"评估明细表",基本信息!B52&amp;"评估申报明细表")</f>
        <v>投资性房地产评估申报明细表</v>
      </c>
      <c r="E37" s="300" t="str">
        <f>IF(基本信息!$C$4="B","表","表(申)")</f>
        <v>表(申)</v>
      </c>
      <c r="F37" s="301" t="s">
        <v>108</v>
      </c>
      <c r="G37" s="298">
        <f t="shared" si="1"/>
        <v>33</v>
      </c>
    </row>
    <row r="38" spans="1:7">
      <c r="A38" s="298">
        <f t="shared" si="0"/>
        <v>34</v>
      </c>
      <c r="B38" s="295"/>
      <c r="C38" s="302" t="str">
        <f>IF(基本信息!$C$4="B",基本信息!B53&amp;"评估汇总表",基本信息!B53&amp;"评估申报汇总表")</f>
        <v>固定资产评估申报汇总表</v>
      </c>
      <c r="E38" s="300" t="str">
        <f>IF(基本信息!$C$4="B","表","表(申)")</f>
        <v>表(申)</v>
      </c>
      <c r="F38" s="301" t="s">
        <v>110</v>
      </c>
      <c r="G38" s="298">
        <f t="shared" si="1"/>
        <v>34</v>
      </c>
    </row>
    <row r="39" spans="1:7">
      <c r="A39" s="298">
        <f t="shared" si="0"/>
        <v>35</v>
      </c>
      <c r="B39" s="295"/>
      <c r="C39" s="295" t="str">
        <f>IF(基本信息!$C$4="B",基本信息!B54&amp;"评估明细表",基本信息!B54&amp;"评估申报明细表")</f>
        <v>固定资产——房屋类建筑物评估申报明细表</v>
      </c>
      <c r="E39" s="48" t="str">
        <f>IF(基本信息!$C$4="B","表","表(申)")</f>
        <v>表(申)</v>
      </c>
      <c r="F39" s="303" t="s">
        <v>112</v>
      </c>
      <c r="G39" s="298">
        <f t="shared" si="1"/>
        <v>35</v>
      </c>
    </row>
    <row r="40" spans="1:7">
      <c r="A40" s="298">
        <f t="shared" si="0"/>
        <v>36</v>
      </c>
      <c r="B40" s="295"/>
      <c r="C40" s="295" t="str">
        <f>IF(基本信息!$C$4="B",基本信息!B55&amp;"评估明细表",基本信息!B55&amp;"评估申报明细表")</f>
        <v>固定资产——构筑物类建筑物评估申报明细表</v>
      </c>
      <c r="E40" s="48" t="str">
        <f>IF(基本信息!$C$4="B","表","表(申)")</f>
        <v>表(申)</v>
      </c>
      <c r="F40" s="303" t="s">
        <v>114</v>
      </c>
      <c r="G40" s="298">
        <f t="shared" si="1"/>
        <v>36</v>
      </c>
    </row>
    <row r="41" spans="1:7">
      <c r="A41" s="298"/>
      <c r="B41" s="295"/>
      <c r="C41" s="295" t="str">
        <f>IF(基本信息!$C$4="B",基本信息!B56&amp;"评估明细表",基本信息!B56&amp;"评估申报明细表")</f>
        <v>固定资产——管道及沟槽评估申报明细表</v>
      </c>
      <c r="E41" s="48" t="str">
        <f>IF(基本信息!$C$4="B","表","表(申)")</f>
        <v>表(申)</v>
      </c>
      <c r="F41" s="303" t="s">
        <v>116</v>
      </c>
      <c r="G41" s="298">
        <f t="shared" si="1"/>
        <v>37</v>
      </c>
    </row>
    <row r="42" spans="1:7">
      <c r="A42" s="298">
        <f>A40+1</f>
        <v>37</v>
      </c>
      <c r="B42" s="295"/>
      <c r="C42" s="295" t="str">
        <f>IF(基本信息!$C$4="B",基本信息!B57&amp;"评估明细表",基本信息!B57&amp;"评估申报明细表")</f>
        <v>固定资产——机械类设备评估申报明细表</v>
      </c>
      <c r="E42" s="48" t="str">
        <f>IF(基本信息!$C$4="B","表","表(申)")</f>
        <v>表(申)</v>
      </c>
      <c r="F42" s="303" t="s">
        <v>118</v>
      </c>
      <c r="G42" s="298">
        <f t="shared" si="1"/>
        <v>38</v>
      </c>
    </row>
    <row r="43" spans="1:7">
      <c r="A43" s="298">
        <f t="shared" si="0"/>
        <v>38</v>
      </c>
      <c r="B43" s="295"/>
      <c r="C43" s="302" t="str">
        <f>IF(基本信息!$C$4="B",基本信息!B58&amp;"评估明细表",基本信息!B58&amp;"评估申报明细表")</f>
        <v>固定资产——运输类设备评估申报明细表</v>
      </c>
      <c r="E43" s="300" t="str">
        <f>IF(基本信息!$C$4="B","表","表(申)")</f>
        <v>表(申)</v>
      </c>
      <c r="F43" s="301" t="s">
        <v>120</v>
      </c>
      <c r="G43" s="298">
        <f t="shared" si="1"/>
        <v>39</v>
      </c>
    </row>
    <row r="44" spans="1:7">
      <c r="A44" s="298">
        <f t="shared" si="0"/>
        <v>39</v>
      </c>
      <c r="B44" s="295"/>
      <c r="C44" s="302" t="str">
        <f>IF(基本信息!$C$4="B",基本信息!B59&amp;"评估明细表",基本信息!B59&amp;"评估申报明细表")</f>
        <v>固定资产——电子类设备评估申报明细表</v>
      </c>
      <c r="E44" s="300" t="str">
        <f>IF(基本信息!$C$4="B","表","表(申)")</f>
        <v>表(申)</v>
      </c>
      <c r="F44" s="301" t="s">
        <v>122</v>
      </c>
      <c r="G44" s="298">
        <f t="shared" si="1"/>
        <v>40</v>
      </c>
    </row>
    <row r="45" spans="1:7">
      <c r="A45" s="298">
        <f t="shared" si="0"/>
        <v>40</v>
      </c>
      <c r="B45" s="295"/>
      <c r="C45" s="302" t="str">
        <f>IF(基本信息!$C$4="B",基本信息!B60&amp;"评估明细表",基本信息!B60&amp;"评估申报明细表")</f>
        <v>固定资产——其他设备评估申报明细表</v>
      </c>
      <c r="E45" s="300" t="str">
        <f>IF(基本信息!$C$4="B","表","表(申)")</f>
        <v>表(申)</v>
      </c>
      <c r="F45" s="301" t="s">
        <v>124</v>
      </c>
      <c r="G45" s="298">
        <f t="shared" si="1"/>
        <v>41</v>
      </c>
    </row>
    <row r="46" spans="1:7">
      <c r="A46" s="298">
        <f t="shared" si="0"/>
        <v>41</v>
      </c>
      <c r="B46" s="295"/>
      <c r="C46" s="302" t="str">
        <f>IF(基本信息!$C$4="B",基本信息!B61&amp;"评估汇总表",基本信息!B61&amp;"评估申报汇总表")</f>
        <v>在建工程评估申报汇总表</v>
      </c>
      <c r="E46" s="300" t="str">
        <f>IF(基本信息!$C$4="B","表","表(申)")</f>
        <v>表(申)</v>
      </c>
      <c r="F46" s="301" t="s">
        <v>126</v>
      </c>
      <c r="G46" s="298">
        <f t="shared" si="1"/>
        <v>42</v>
      </c>
    </row>
    <row r="47" spans="1:7">
      <c r="A47" s="298">
        <f t="shared" si="0"/>
        <v>42</v>
      </c>
      <c r="B47" s="295"/>
      <c r="C47" s="302" t="str">
        <f>IF(基本信息!$C$4="B",基本信息!B62&amp;"评估明细表",基本信息!B62&amp;"评估申报明细表")</f>
        <v>在建工程——土建工程评估申报明细表</v>
      </c>
      <c r="E47" s="300" t="str">
        <f>IF(基本信息!$C$4="B","表","表(申)")</f>
        <v>表(申)</v>
      </c>
      <c r="F47" s="301" t="s">
        <v>128</v>
      </c>
      <c r="G47" s="298">
        <f t="shared" si="1"/>
        <v>43</v>
      </c>
    </row>
    <row r="48" spans="1:7">
      <c r="A48" s="298">
        <f t="shared" si="0"/>
        <v>43</v>
      </c>
      <c r="B48" s="295"/>
      <c r="C48" s="295" t="str">
        <f>IF(基本信息!$C$4="B",基本信息!B63&amp;"评估明细表",基本信息!B63&amp;"评估申报明细表")</f>
        <v>在建工程——设备工程评估申报明细表</v>
      </c>
      <c r="E48" s="48" t="str">
        <f>IF(基本信息!$C$4="B","表","表(申)")</f>
        <v>表(申)</v>
      </c>
      <c r="F48" s="303" t="s">
        <v>130</v>
      </c>
      <c r="G48" s="298">
        <f t="shared" si="1"/>
        <v>44</v>
      </c>
    </row>
    <row r="49" spans="1:7">
      <c r="A49" s="298">
        <f t="shared" si="0"/>
        <v>44</v>
      </c>
      <c r="B49" s="295"/>
      <c r="C49" s="295" t="str">
        <f>IF(基本信息!$C$4="B",基本信息!B64&amp;"评估明细表",基本信息!B64&amp;"评估申报明细表")</f>
        <v>在建工程——其他工程评估申报明细表</v>
      </c>
      <c r="E49" s="48" t="str">
        <f>IF(基本信息!$C$4="B","表","表(申)")</f>
        <v>表(申)</v>
      </c>
      <c r="F49" s="303" t="s">
        <v>132</v>
      </c>
      <c r="G49" s="298">
        <f t="shared" si="1"/>
        <v>45</v>
      </c>
    </row>
    <row r="50" spans="1:7">
      <c r="A50" s="298">
        <f t="shared" si="0"/>
        <v>45</v>
      </c>
      <c r="B50" s="295"/>
      <c r="C50" s="295" t="str">
        <f>IF(基本信息!$C$4="B",基本信息!B65&amp;"评估明细表",基本信息!B65&amp;"评估申报明细表")</f>
        <v>生产性生物资产评估申报明细表</v>
      </c>
      <c r="E50" s="48" t="str">
        <f>IF(基本信息!$C$4="B","表","表(申)")</f>
        <v>表(申)</v>
      </c>
      <c r="F50" s="303" t="s">
        <v>134</v>
      </c>
      <c r="G50" s="298">
        <f t="shared" si="1"/>
        <v>46</v>
      </c>
    </row>
    <row r="51" spans="1:7">
      <c r="A51" s="298">
        <f t="shared" si="0"/>
        <v>46</v>
      </c>
      <c r="B51" s="295"/>
      <c r="C51" s="295" t="str">
        <f>IF(基本信息!$C$4="B",基本信息!B66&amp;"评估明细表",基本信息!B66&amp;"评估申报明细表")</f>
        <v>油气资产评估申报明细表</v>
      </c>
      <c r="E51" s="48" t="str">
        <f>IF(基本信息!$C$4="B","表","表(申)")</f>
        <v>表(申)</v>
      </c>
      <c r="F51" s="303" t="s">
        <v>136</v>
      </c>
      <c r="G51" s="298">
        <f t="shared" si="1"/>
        <v>47</v>
      </c>
    </row>
    <row r="52" spans="1:7">
      <c r="A52" s="298">
        <f t="shared" si="0"/>
        <v>47</v>
      </c>
      <c r="B52" s="295"/>
      <c r="C52" s="295" t="str">
        <f>IF(基本信息!$C$4="B",基本信息!B67&amp;"评估明细表",基本信息!B67&amp;"评估申报明细表")</f>
        <v>使用权资产评估申报明细表</v>
      </c>
      <c r="E52" s="48" t="str">
        <f>IF(基本信息!$C$4="B","表","表(申)")</f>
        <v>表(申)</v>
      </c>
      <c r="F52" s="303" t="s">
        <v>138</v>
      </c>
      <c r="G52" s="298">
        <f t="shared" si="1"/>
        <v>48</v>
      </c>
    </row>
    <row r="53" spans="1:7">
      <c r="A53" s="298">
        <f t="shared" si="0"/>
        <v>48</v>
      </c>
      <c r="B53" s="295"/>
      <c r="C53" s="302" t="str">
        <f>IF(基本信息!$C$4="B",基本信息!B68&amp;"评估汇总表",基本信息!B68&amp;"评估申报汇总表")</f>
        <v>无形资产评估申报汇总表</v>
      </c>
      <c r="E53" s="300" t="str">
        <f>IF(基本信息!$C$4="B","表","表(申)")</f>
        <v>表(申)</v>
      </c>
      <c r="F53" s="301" t="s">
        <v>140</v>
      </c>
      <c r="G53" s="298">
        <f t="shared" si="1"/>
        <v>49</v>
      </c>
    </row>
    <row r="54" spans="1:7">
      <c r="A54" s="298">
        <f t="shared" si="0"/>
        <v>49</v>
      </c>
      <c r="B54" s="295"/>
      <c r="C54" s="302" t="str">
        <f>IF(基本信息!$C$4="B",基本信息!B69&amp;"评估明细表",基本信息!B69&amp;"评估申报明细表")</f>
        <v>无形资产——土地使用权评估申报明细表</v>
      </c>
      <c r="E54" s="300" t="str">
        <f>IF(基本信息!$C$4="B","表","表(申)")</f>
        <v>表(申)</v>
      </c>
      <c r="F54" s="301" t="s">
        <v>142</v>
      </c>
      <c r="G54" s="298">
        <f t="shared" si="1"/>
        <v>50</v>
      </c>
    </row>
    <row r="55" spans="1:7">
      <c r="A55" s="298">
        <f t="shared" si="0"/>
        <v>50</v>
      </c>
      <c r="B55" s="295"/>
      <c r="C55" s="302" t="str">
        <f>IF(基本信息!$C$4="B",基本信息!B70&amp;"评估明细表",基本信息!B70&amp;"评估申报明细表")</f>
        <v>无形资产——其他无形资产评估申报明细表</v>
      </c>
      <c r="E55" s="300" t="str">
        <f>IF(基本信息!$C$4="B","表","表(申)")</f>
        <v>表(申)</v>
      </c>
      <c r="F55" s="301" t="s">
        <v>144</v>
      </c>
      <c r="G55" s="298">
        <f t="shared" si="1"/>
        <v>51</v>
      </c>
    </row>
    <row r="56" spans="1:7">
      <c r="A56" s="298">
        <f t="shared" si="0"/>
        <v>51</v>
      </c>
      <c r="B56" s="295"/>
      <c r="C56" s="302" t="str">
        <f>IF(基本信息!$C$4="B",基本信息!B71&amp;"评估明细表",基本信息!B71&amp;"评估申报明细表")</f>
        <v>开发支出评估申报明细表</v>
      </c>
      <c r="E56" s="300" t="str">
        <f>IF(基本信息!$C$4="B","表","表(申)")</f>
        <v>表(申)</v>
      </c>
      <c r="F56" s="301" t="s">
        <v>146</v>
      </c>
      <c r="G56" s="298">
        <f t="shared" si="1"/>
        <v>52</v>
      </c>
    </row>
    <row r="57" spans="1:7">
      <c r="A57" s="298">
        <f t="shared" si="0"/>
        <v>52</v>
      </c>
      <c r="B57" s="295"/>
      <c r="C57" s="302" t="str">
        <f>IF(基本信息!$C$4="B",基本信息!B72&amp;"评估明细表",基本信息!B72&amp;"评估申报明细表")</f>
        <v>商誉评估申报明细表</v>
      </c>
      <c r="E57" s="300" t="str">
        <f>IF(基本信息!$C$4="B","表","表(申)")</f>
        <v>表(申)</v>
      </c>
      <c r="F57" s="301" t="s">
        <v>148</v>
      </c>
      <c r="G57" s="298">
        <f t="shared" si="1"/>
        <v>53</v>
      </c>
    </row>
    <row r="58" spans="1:7">
      <c r="A58" s="298">
        <f t="shared" si="0"/>
        <v>53</v>
      </c>
      <c r="B58" s="295"/>
      <c r="C58" s="295" t="str">
        <f>IF(基本信息!$C$4="B",基本信息!B73&amp;"评估明细表",基本信息!B73&amp;"评估申报明细表")</f>
        <v>长期待摊费用评估申报明细表</v>
      </c>
      <c r="E58" s="48" t="str">
        <f>IF(基本信息!$C$4="B","表","表(申)")</f>
        <v>表(申)</v>
      </c>
      <c r="F58" s="303" t="s">
        <v>150</v>
      </c>
      <c r="G58" s="298">
        <f t="shared" si="1"/>
        <v>54</v>
      </c>
    </row>
    <row r="59" spans="1:7">
      <c r="A59" s="298">
        <f t="shared" si="0"/>
        <v>54</v>
      </c>
      <c r="B59" s="295"/>
      <c r="C59" s="295" t="str">
        <f>IF(基本信息!$C$4="B",基本信息!B74&amp;"评估明细表",基本信息!B74&amp;"评估申报明细表")</f>
        <v>递延所得税资产评估申报明细表</v>
      </c>
      <c r="E59" s="48" t="str">
        <f>IF(基本信息!$C$4="B","表","表(申)")</f>
        <v>表(申)</v>
      </c>
      <c r="F59" s="303" t="s">
        <v>152</v>
      </c>
      <c r="G59" s="298">
        <f t="shared" si="1"/>
        <v>55</v>
      </c>
    </row>
    <row r="60" spans="1:7">
      <c r="A60" s="298">
        <f t="shared" si="0"/>
        <v>55</v>
      </c>
      <c r="B60" s="295"/>
      <c r="C60" s="295" t="str">
        <f>IF(基本信息!$C$4="B",基本信息!B75&amp;"评估明细表",基本信息!B75&amp;"评估申报明细表")</f>
        <v>其他非流动资产评估申报明细表</v>
      </c>
      <c r="E60" s="48" t="str">
        <f>IF(基本信息!$C$4="B","表","表(申)")</f>
        <v>表(申)</v>
      </c>
      <c r="F60" s="303" t="s">
        <v>154</v>
      </c>
      <c r="G60" s="298">
        <f t="shared" si="1"/>
        <v>56</v>
      </c>
    </row>
    <row r="61" spans="1:7">
      <c r="A61" s="298">
        <f t="shared" si="0"/>
        <v>56</v>
      </c>
      <c r="B61" s="295"/>
      <c r="C61" s="304" t="str">
        <f>IF(基本信息!$C$4="B",基本信息!B76&amp;"评估汇总表",基本信息!B76&amp;"评估申报汇总表")</f>
        <v>流动负债评估申报汇总表</v>
      </c>
      <c r="E61" s="48" t="str">
        <f>IF(基本信息!$C$4="B","表","表(申)")</f>
        <v>表(申)</v>
      </c>
      <c r="F61" s="303" t="s">
        <v>156</v>
      </c>
      <c r="G61" s="298">
        <f t="shared" si="1"/>
        <v>57</v>
      </c>
    </row>
    <row r="62" spans="1:7">
      <c r="A62" s="298">
        <f t="shared" si="0"/>
        <v>57</v>
      </c>
      <c r="B62" s="295"/>
      <c r="C62" s="295" t="str">
        <f>IF(基本信息!$C$4="B",基本信息!B77&amp;"评估明细表",基本信息!B77&amp;"评估申报明细表")</f>
        <v>短期借款评估申报明细表</v>
      </c>
      <c r="E62" s="48" t="str">
        <f>IF(基本信息!$C$4="B","表","表(申)")</f>
        <v>表(申)</v>
      </c>
      <c r="F62" s="303" t="s">
        <v>158</v>
      </c>
      <c r="G62" s="298">
        <f t="shared" si="1"/>
        <v>58</v>
      </c>
    </row>
    <row r="63" spans="1:7">
      <c r="A63" s="298">
        <f t="shared" si="0"/>
        <v>58</v>
      </c>
      <c r="B63" s="295"/>
      <c r="C63" s="302" t="str">
        <f>IF(基本信息!$C$4="B",基本信息!B78&amp;"评估明细表",基本信息!B78&amp;"评估申报明细表")</f>
        <v>交易性金融负债评估申报明细表</v>
      </c>
      <c r="E63" s="300" t="str">
        <f>IF(基本信息!$C$4="B","表","表(申)")</f>
        <v>表(申)</v>
      </c>
      <c r="F63" s="301" t="s">
        <v>160</v>
      </c>
      <c r="G63" s="298">
        <f t="shared" si="1"/>
        <v>59</v>
      </c>
    </row>
    <row r="64" spans="1:7">
      <c r="A64" s="298">
        <f t="shared" si="0"/>
        <v>59</v>
      </c>
      <c r="B64" s="295"/>
      <c r="C64" s="302" t="str">
        <f>IF(基本信息!$C$4="B",基本信息!B79&amp;"评估明细表",基本信息!B79&amp;"评估申报明细表")</f>
        <v>衍生金融负债评估申报明细表</v>
      </c>
      <c r="E64" s="300" t="str">
        <f>IF(基本信息!$C$4="B","表","表(申)")</f>
        <v>表(申)</v>
      </c>
      <c r="F64" s="301" t="s">
        <v>162</v>
      </c>
      <c r="G64" s="298">
        <f t="shared" si="1"/>
        <v>60</v>
      </c>
    </row>
    <row r="65" spans="1:7">
      <c r="A65" s="298">
        <f t="shared" si="0"/>
        <v>60</v>
      </c>
      <c r="B65" s="295"/>
      <c r="C65" s="302" t="str">
        <f>IF(基本信息!$C$4="B",基本信息!B80&amp;"评估明细表",基本信息!B80&amp;"评估申报明细表")</f>
        <v>应付票据评估申报明细表</v>
      </c>
      <c r="E65" s="300" t="str">
        <f>IF(基本信息!$C$4="B","表","表(申)")</f>
        <v>表(申)</v>
      </c>
      <c r="F65" s="301" t="s">
        <v>164</v>
      </c>
      <c r="G65" s="298">
        <f t="shared" si="1"/>
        <v>61</v>
      </c>
    </row>
    <row r="66" spans="1:7">
      <c r="A66" s="298">
        <f t="shared" si="0"/>
        <v>61</v>
      </c>
      <c r="B66" s="295"/>
      <c r="C66" s="302" t="str">
        <f>IF(基本信息!$C$4="B",基本信息!B81&amp;"评估明细表",基本信息!B81&amp;"评估申报明细表")</f>
        <v>应付账款评估申报明细表</v>
      </c>
      <c r="E66" s="300" t="str">
        <f>IF(基本信息!$C$4="B","表","表(申)")</f>
        <v>表(申)</v>
      </c>
      <c r="F66" s="301" t="s">
        <v>166</v>
      </c>
      <c r="G66" s="298">
        <f t="shared" si="1"/>
        <v>62</v>
      </c>
    </row>
    <row r="67" spans="1:7">
      <c r="A67" s="298">
        <f t="shared" si="0"/>
        <v>62</v>
      </c>
      <c r="C67" s="302" t="str">
        <f>IF(基本信息!$C$4="B",基本信息!B82&amp;"评估明细表",基本信息!B82&amp;"评估申报明细表")</f>
        <v>预收款项评估申报明细表</v>
      </c>
      <c r="E67" s="300" t="str">
        <f>IF(基本信息!$C$4="B","表","表(申)")</f>
        <v>表(申)</v>
      </c>
      <c r="F67" s="301" t="s">
        <v>168</v>
      </c>
      <c r="G67" s="298">
        <f t="shared" si="1"/>
        <v>63</v>
      </c>
    </row>
    <row r="68" spans="1:7">
      <c r="A68" s="298">
        <f t="shared" si="0"/>
        <v>63</v>
      </c>
      <c r="B68" s="295"/>
      <c r="C68" s="295" t="str">
        <f>IF(基本信息!$C$4="B",基本信息!B83&amp;"评估明细表",基本信息!B83&amp;"评估申报明细表")</f>
        <v>合同负债评估申报明细表</v>
      </c>
      <c r="E68" s="48" t="str">
        <f>IF(基本信息!$C$4="B","表","表(申)")</f>
        <v>表(申)</v>
      </c>
      <c r="F68" s="303" t="s">
        <v>170</v>
      </c>
      <c r="G68" s="298">
        <f t="shared" si="1"/>
        <v>64</v>
      </c>
    </row>
    <row r="69" spans="1:7">
      <c r="A69" s="298">
        <f t="shared" ref="A69:A83" si="2">A68+1</f>
        <v>64</v>
      </c>
      <c r="C69" s="295" t="str">
        <f>IF(基本信息!$C$4="B",基本信息!B84&amp;"评估明细表",基本信息!B84&amp;"评估申报明细表")</f>
        <v>应付职工薪酬评估申报明细表</v>
      </c>
      <c r="E69" s="48" t="str">
        <f>IF(基本信息!$C$4="B","表","表(申)")</f>
        <v>表(申)</v>
      </c>
      <c r="F69" s="303" t="s">
        <v>172</v>
      </c>
      <c r="G69" s="298">
        <f t="shared" ref="G69:G83" si="3">G68+1</f>
        <v>65</v>
      </c>
    </row>
    <row r="70" spans="1:7">
      <c r="A70" s="298">
        <f t="shared" si="2"/>
        <v>65</v>
      </c>
      <c r="C70" s="295" t="str">
        <f>IF(基本信息!$C$4="B",基本信息!B85&amp;"评估明细表",基本信息!B85&amp;"评估申报明细表")</f>
        <v>应交税费评估申报明细表</v>
      </c>
      <c r="E70" s="48" t="str">
        <f>IF(基本信息!$C$4="B","表","表(申)")</f>
        <v>表(申)</v>
      </c>
      <c r="F70" s="303" t="s">
        <v>174</v>
      </c>
      <c r="G70" s="298">
        <f t="shared" si="3"/>
        <v>66</v>
      </c>
    </row>
    <row r="71" spans="1:7">
      <c r="A71" s="298">
        <f t="shared" si="2"/>
        <v>66</v>
      </c>
      <c r="C71" s="295" t="str">
        <f>IF(基本信息!$C$4="B",基本信息!B86&amp;"评估明细表",基本信息!B86&amp;"评估申报明细表")</f>
        <v>其他应付款评估申报明细表</v>
      </c>
      <c r="E71" s="48" t="str">
        <f>IF(基本信息!$C$4="B","表","表(申)")</f>
        <v>表(申)</v>
      </c>
      <c r="F71" s="303" t="s">
        <v>176</v>
      </c>
      <c r="G71" s="298">
        <f t="shared" si="3"/>
        <v>67</v>
      </c>
    </row>
    <row r="72" spans="1:7">
      <c r="A72" s="298">
        <f t="shared" si="2"/>
        <v>67</v>
      </c>
      <c r="C72" s="295" t="str">
        <f>IF(基本信息!$C$4="B",基本信息!B87&amp;"评估明细表",基本信息!B87&amp;"评估申报明细表")</f>
        <v>持有待售负债评估申报明细表</v>
      </c>
      <c r="E72" s="48" t="str">
        <f>IF(基本信息!$C$4="B","表","表(申)")</f>
        <v>表(申)</v>
      </c>
      <c r="F72" s="303" t="s">
        <v>178</v>
      </c>
      <c r="G72" s="298">
        <f t="shared" si="3"/>
        <v>68</v>
      </c>
    </row>
    <row r="73" spans="1:7">
      <c r="A73" s="298">
        <f t="shared" si="2"/>
        <v>68</v>
      </c>
      <c r="C73" s="302" t="str">
        <f>IF(基本信息!$C$4="B",基本信息!B88&amp;"评估明细表",基本信息!B88&amp;"评估申报明细表")</f>
        <v>一年内到期的非流动负债评估申报明细表</v>
      </c>
      <c r="E73" s="300" t="str">
        <f>IF(基本信息!$C$4="B","表","表(申)")</f>
        <v>表(申)</v>
      </c>
      <c r="F73" s="303" t="s">
        <v>180</v>
      </c>
      <c r="G73" s="298">
        <f t="shared" si="3"/>
        <v>69</v>
      </c>
    </row>
    <row r="74" spans="1:7">
      <c r="A74" s="298">
        <f t="shared" si="2"/>
        <v>69</v>
      </c>
      <c r="C74" s="302" t="str">
        <f>IF(基本信息!$C$4="B",基本信息!B89&amp;"评估明细表",基本信息!B89&amp;"评估申报明细表")</f>
        <v>其他流动负债评估申报明细表</v>
      </c>
      <c r="E74" s="300" t="str">
        <f>IF(基本信息!$C$4="B","表","表(申)")</f>
        <v>表(申)</v>
      </c>
      <c r="F74" s="303" t="s">
        <v>182</v>
      </c>
      <c r="G74" s="298">
        <f t="shared" si="3"/>
        <v>70</v>
      </c>
    </row>
    <row r="75" spans="1:7">
      <c r="A75" s="298">
        <f t="shared" si="2"/>
        <v>70</v>
      </c>
      <c r="C75" s="299" t="str">
        <f>IF(基本信息!$C$4="B",基本信息!B90&amp;"评估汇总表",基本信息!B90&amp;"评估申报汇总表")</f>
        <v>非流动负债评估申报汇总表</v>
      </c>
      <c r="E75" s="300" t="str">
        <f>IF(基本信息!$C$4="B","表","表(申)")</f>
        <v>表(申)</v>
      </c>
      <c r="F75" s="301" t="s">
        <v>184</v>
      </c>
      <c r="G75" s="298">
        <f t="shared" si="3"/>
        <v>71</v>
      </c>
    </row>
    <row r="76" spans="1:7">
      <c r="A76" s="298">
        <f t="shared" si="2"/>
        <v>71</v>
      </c>
      <c r="C76" s="302" t="str">
        <f>IF(基本信息!$C$4="B",基本信息!B91&amp;"评估明细表",基本信息!B91&amp;"评估申报明细表")</f>
        <v>长期借款评估申报明细表</v>
      </c>
      <c r="E76" s="300" t="str">
        <f>IF(基本信息!$C$4="B","表","表(申)")</f>
        <v>表(申)</v>
      </c>
      <c r="F76" s="301" t="s">
        <v>186</v>
      </c>
      <c r="G76" s="298">
        <f t="shared" si="3"/>
        <v>72</v>
      </c>
    </row>
    <row r="77" spans="1:7">
      <c r="A77" s="298">
        <f t="shared" si="2"/>
        <v>72</v>
      </c>
      <c r="C77" s="302" t="str">
        <f>IF(基本信息!$C$4="B",基本信息!B92&amp;"评估明细表",基本信息!B92&amp;"评估申报明细表")</f>
        <v>应付债券评估申报明细表</v>
      </c>
      <c r="E77" s="300" t="str">
        <f>IF(基本信息!$C$4="B","表","表(申)")</f>
        <v>表(申)</v>
      </c>
      <c r="F77" s="301" t="s">
        <v>188</v>
      </c>
      <c r="G77" s="298">
        <f t="shared" si="3"/>
        <v>73</v>
      </c>
    </row>
    <row r="78" spans="1:7">
      <c r="A78" s="298">
        <f t="shared" si="2"/>
        <v>73</v>
      </c>
      <c r="C78" s="305" t="str">
        <f>IF(基本信息!$C$4="B",基本信息!B93&amp;"评估明细表",基本信息!B93&amp;"评估申报明细表")</f>
        <v>租赁负债评估申报明细表</v>
      </c>
      <c r="D78" s="306"/>
      <c r="E78" s="307" t="str">
        <f>IF(基本信息!$C$4="B","表","表(申)")</f>
        <v>表(申)</v>
      </c>
      <c r="F78" s="308" t="s">
        <v>190</v>
      </c>
      <c r="G78" s="298">
        <f t="shared" si="3"/>
        <v>74</v>
      </c>
    </row>
    <row r="79" spans="1:7">
      <c r="A79" s="298">
        <f t="shared" si="2"/>
        <v>74</v>
      </c>
      <c r="C79" s="305" t="str">
        <f>IF(基本信息!$C$4="B",基本信息!B94&amp;"评估明细表",基本信息!B94&amp;"评估申报明细表")</f>
        <v>长期应付款评估申报明细表</v>
      </c>
      <c r="D79" s="306"/>
      <c r="E79" s="307" t="str">
        <f>IF(基本信息!$C$4="B","表","表(申)")</f>
        <v>表(申)</v>
      </c>
      <c r="F79" s="308" t="s">
        <v>192</v>
      </c>
      <c r="G79" s="298">
        <f t="shared" si="3"/>
        <v>75</v>
      </c>
    </row>
    <row r="80" spans="1:7">
      <c r="A80" s="298">
        <f t="shared" si="2"/>
        <v>75</v>
      </c>
      <c r="C80" s="305" t="str">
        <f>IF(基本信息!$C$4="B",基本信息!B95&amp;"评估明细表",基本信息!B95&amp;"评估申报明细表")</f>
        <v>预计负债评估申报明细表</v>
      </c>
      <c r="D80" s="306"/>
      <c r="E80" s="307" t="str">
        <f>IF(基本信息!$C$4="B","表","表(申)")</f>
        <v>表(申)</v>
      </c>
      <c r="F80" s="308" t="s">
        <v>194</v>
      </c>
      <c r="G80" s="298">
        <f t="shared" si="3"/>
        <v>76</v>
      </c>
    </row>
    <row r="81" spans="1:7">
      <c r="A81" s="298">
        <f t="shared" si="2"/>
        <v>76</v>
      </c>
      <c r="C81" s="305" t="str">
        <f>IF(基本信息!$C$4="B",基本信息!B96&amp;"评估明细表",基本信息!B96&amp;"评估申报明细表")</f>
        <v>递延收益评估申报明细表</v>
      </c>
      <c r="D81" s="306"/>
      <c r="E81" s="307" t="str">
        <f>IF(基本信息!$C$4="B","表","表(申)")</f>
        <v>表(申)</v>
      </c>
      <c r="F81" s="308" t="s">
        <v>196</v>
      </c>
      <c r="G81" s="298">
        <f t="shared" si="3"/>
        <v>77</v>
      </c>
    </row>
    <row r="82" spans="1:7">
      <c r="A82" s="298">
        <f t="shared" si="2"/>
        <v>77</v>
      </c>
      <c r="C82" s="305" t="str">
        <f>IF(基本信息!$C$4="B",基本信息!B97&amp;"评估明细表",基本信息!B97&amp;"评估申报明细表")</f>
        <v>递延所得税负债评估申报明细表</v>
      </c>
      <c r="D82" s="306"/>
      <c r="E82" s="307" t="str">
        <f>IF(基本信息!$C$4="B","表","表(申)")</f>
        <v>表(申)</v>
      </c>
      <c r="F82" s="308" t="s">
        <v>198</v>
      </c>
      <c r="G82" s="298">
        <f t="shared" si="3"/>
        <v>78</v>
      </c>
    </row>
    <row r="83" spans="1:7">
      <c r="A83" s="298">
        <f t="shared" si="2"/>
        <v>78</v>
      </c>
      <c r="C83" s="305" t="str">
        <f>IF(基本信息!$C$4="B",基本信息!B98&amp;"评估明细表",基本信息!B98&amp;"评估申报明细表")</f>
        <v>其他非流动负债评估申报明细表</v>
      </c>
      <c r="D83" s="306"/>
      <c r="E83" s="307" t="str">
        <f>IF(基本信息!$C$4="B","表","表(申)")</f>
        <v>表(申)</v>
      </c>
      <c r="F83" s="308" t="s">
        <v>200</v>
      </c>
      <c r="G83" s="298">
        <f t="shared" si="3"/>
        <v>79</v>
      </c>
    </row>
  </sheetData>
  <mergeCells count="1">
    <mergeCell ref="E4:F4"/>
  </mergeCells>
  <printOptions horizontalCentered="1"/>
  <pageMargins left="0.708661417322835" right="0.708661417322835" top="0.354330708661417" bottom="0.354330708661417" header="0.31496062992126" footer="0.31496062992126"/>
  <pageSetup paperSize="9" scale="73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C13"/>
  <sheetViews>
    <sheetView workbookViewId="0">
      <selection activeCell="M13" sqref="M13"/>
    </sheetView>
  </sheetViews>
  <sheetFormatPr defaultColWidth="9" defaultRowHeight="14.25"/>
  <cols>
    <col min="19" max="19" width="9.66666666666667" customWidth="1"/>
    <col min="20" max="20" width="10.3333333333333" customWidth="1"/>
  </cols>
  <sheetData>
    <row r="2" ht="30" spans="1:29">
      <c r="A2" s="15">
        <v>112</v>
      </c>
      <c r="B2" s="16" t="s">
        <v>421</v>
      </c>
      <c r="C2" s="16" t="s">
        <v>422</v>
      </c>
      <c r="D2" s="184" t="s">
        <v>423</v>
      </c>
      <c r="E2" s="184" t="s">
        <v>424</v>
      </c>
      <c r="F2" s="185">
        <v>37970</v>
      </c>
      <c r="G2" s="171" t="s">
        <v>425</v>
      </c>
      <c r="H2" s="171" t="s">
        <v>426</v>
      </c>
      <c r="I2" s="175" t="s">
        <v>427</v>
      </c>
      <c r="J2" s="175" t="s">
        <v>428</v>
      </c>
      <c r="K2" s="188" t="s">
        <v>429</v>
      </c>
      <c r="L2" s="189">
        <v>131.57</v>
      </c>
      <c r="M2" s="189">
        <f>L2-[1]剔除公益性资产!L119</f>
        <v>88.93</v>
      </c>
      <c r="N2" s="189">
        <v>498.8</v>
      </c>
      <c r="O2" s="171"/>
      <c r="P2" s="173"/>
      <c r="Q2" s="19"/>
      <c r="R2" s="20"/>
      <c r="S2" s="169"/>
      <c r="T2" s="21">
        <v>412604</v>
      </c>
      <c r="U2" s="21"/>
      <c r="V2" s="21"/>
      <c r="W2" s="41"/>
      <c r="Y2" s="42"/>
      <c r="AA2" s="190" t="s">
        <v>430</v>
      </c>
      <c r="AB2" s="191">
        <v>991.43</v>
      </c>
      <c r="AC2" s="192">
        <v>1800</v>
      </c>
    </row>
    <row r="3" ht="30" spans="1:29">
      <c r="A3" s="15">
        <v>120</v>
      </c>
      <c r="B3" s="16" t="s">
        <v>431</v>
      </c>
      <c r="C3" s="16" t="s">
        <v>432</v>
      </c>
      <c r="D3" s="184" t="s">
        <v>423</v>
      </c>
      <c r="E3" s="184" t="s">
        <v>433</v>
      </c>
      <c r="F3" s="185">
        <v>38656</v>
      </c>
      <c r="G3" s="171" t="s">
        <v>425</v>
      </c>
      <c r="H3" s="171" t="s">
        <v>426</v>
      </c>
      <c r="I3" s="175" t="s">
        <v>427</v>
      </c>
      <c r="J3" s="175" t="s">
        <v>428</v>
      </c>
      <c r="K3" s="188" t="s">
        <v>434</v>
      </c>
      <c r="L3" s="189">
        <v>38.81</v>
      </c>
      <c r="M3" s="189">
        <f>L3-[1]剔除公益性资产!L126</f>
        <v>-1.89</v>
      </c>
      <c r="N3" s="189">
        <v>38.84</v>
      </c>
      <c r="O3" s="171"/>
      <c r="P3" s="173"/>
      <c r="Q3" s="19"/>
      <c r="R3" s="20"/>
      <c r="S3" s="169"/>
      <c r="T3" s="21">
        <v>106495</v>
      </c>
      <c r="U3" s="21"/>
      <c r="V3" s="21"/>
      <c r="W3" s="41"/>
      <c r="Y3" s="42"/>
      <c r="AA3" s="190" t="s">
        <v>435</v>
      </c>
      <c r="AB3" s="192">
        <v>38.81</v>
      </c>
      <c r="AC3" s="192">
        <v>50</v>
      </c>
    </row>
    <row r="4" ht="30" spans="1:29">
      <c r="A4" s="15">
        <v>121</v>
      </c>
      <c r="B4" s="16" t="s">
        <v>436</v>
      </c>
      <c r="C4" s="16" t="s">
        <v>437</v>
      </c>
      <c r="D4" s="184" t="s">
        <v>438</v>
      </c>
      <c r="E4" s="184" t="s">
        <v>439</v>
      </c>
      <c r="F4" s="185">
        <v>38313</v>
      </c>
      <c r="G4" s="171" t="s">
        <v>425</v>
      </c>
      <c r="H4" s="171" t="s">
        <v>426</v>
      </c>
      <c r="I4" s="175" t="s">
        <v>427</v>
      </c>
      <c r="J4" s="175" t="s">
        <v>428</v>
      </c>
      <c r="K4" s="188" t="s">
        <v>440</v>
      </c>
      <c r="L4" s="189">
        <v>859.86</v>
      </c>
      <c r="M4" s="189">
        <f>L4-[1]剔除公益性资产!L127</f>
        <v>345.1</v>
      </c>
      <c r="N4" s="189">
        <v>498.8</v>
      </c>
      <c r="O4" s="171"/>
      <c r="P4" s="173"/>
      <c r="Q4" s="19"/>
      <c r="R4" s="20"/>
      <c r="S4" s="169"/>
      <c r="T4" s="21">
        <v>2696521</v>
      </c>
      <c r="U4" s="21"/>
      <c r="V4" s="21"/>
      <c r="W4" s="41"/>
      <c r="Y4" s="42"/>
      <c r="AA4" s="190" t="s">
        <v>430</v>
      </c>
      <c r="AB4" s="191">
        <v>991.43</v>
      </c>
      <c r="AC4" s="192">
        <v>1800</v>
      </c>
    </row>
    <row r="5" ht="15" spans="1:29">
      <c r="A5" s="15">
        <v>122</v>
      </c>
      <c r="B5" s="16" t="s">
        <v>441</v>
      </c>
      <c r="C5" s="16" t="s">
        <v>442</v>
      </c>
      <c r="D5" s="184" t="s">
        <v>443</v>
      </c>
      <c r="E5" s="184" t="s">
        <v>444</v>
      </c>
      <c r="F5" s="186">
        <v>39541</v>
      </c>
      <c r="G5" s="171" t="s">
        <v>445</v>
      </c>
      <c r="H5" s="171" t="s">
        <v>426</v>
      </c>
      <c r="I5" s="175" t="s">
        <v>427</v>
      </c>
      <c r="J5" s="175" t="s">
        <v>428</v>
      </c>
      <c r="K5" s="188" t="s">
        <v>446</v>
      </c>
      <c r="L5" s="189">
        <v>9656.18</v>
      </c>
      <c r="M5" s="189">
        <f>L5-[1]剔除公益性资产!L128</f>
        <v>9620.4</v>
      </c>
      <c r="N5" s="189">
        <v>3631.24</v>
      </c>
      <c r="O5" s="171"/>
      <c r="P5" s="173"/>
      <c r="Q5" s="19"/>
      <c r="R5" s="20"/>
      <c r="S5" s="169"/>
      <c r="T5" s="21">
        <v>56778338</v>
      </c>
      <c r="U5" s="21"/>
      <c r="V5" s="21"/>
      <c r="W5" s="41"/>
      <c r="Y5" s="42"/>
      <c r="AA5" s="190"/>
      <c r="AB5" s="192"/>
      <c r="AC5" s="192"/>
    </row>
    <row r="6" ht="15" spans="1:29">
      <c r="A6" s="15">
        <v>135</v>
      </c>
      <c r="B6" s="16" t="s">
        <v>447</v>
      </c>
      <c r="C6" s="16" t="s">
        <v>448</v>
      </c>
      <c r="D6" s="184" t="s">
        <v>438</v>
      </c>
      <c r="E6" s="184" t="s">
        <v>449</v>
      </c>
      <c r="F6" s="185">
        <v>37571</v>
      </c>
      <c r="G6" s="171" t="s">
        <v>450</v>
      </c>
      <c r="H6" s="171" t="s">
        <v>426</v>
      </c>
      <c r="I6" s="175" t="s">
        <v>451</v>
      </c>
      <c r="J6" s="175" t="s">
        <v>428</v>
      </c>
      <c r="K6" s="188"/>
      <c r="L6" s="189">
        <v>5864.8</v>
      </c>
      <c r="M6" s="189">
        <f>L6-[1]剔除公益性资产!L138</f>
        <v>5804.78</v>
      </c>
      <c r="N6" s="189">
        <v>4690.21</v>
      </c>
      <c r="O6" s="171"/>
      <c r="P6" s="173"/>
      <c r="Q6" s="19"/>
      <c r="R6" s="20"/>
      <c r="S6" s="169"/>
      <c r="T6" s="21">
        <v>57475040</v>
      </c>
      <c r="U6" s="21"/>
      <c r="V6" s="21"/>
      <c r="W6" s="41"/>
      <c r="Y6" s="42"/>
      <c r="AA6" s="190"/>
      <c r="AB6" s="192"/>
      <c r="AC6" s="192"/>
    </row>
    <row r="7" ht="15" spans="1:29">
      <c r="A7" s="15">
        <v>136</v>
      </c>
      <c r="B7" s="16" t="s">
        <v>452</v>
      </c>
      <c r="C7" s="16" t="s">
        <v>453</v>
      </c>
      <c r="D7" s="184" t="s">
        <v>438</v>
      </c>
      <c r="E7" s="184" t="s">
        <v>449</v>
      </c>
      <c r="F7" s="185">
        <v>36500</v>
      </c>
      <c r="G7" s="171" t="s">
        <v>445</v>
      </c>
      <c r="H7" s="171" t="s">
        <v>426</v>
      </c>
      <c r="I7" s="175" t="s">
        <v>454</v>
      </c>
      <c r="J7" s="175" t="s">
        <v>428</v>
      </c>
      <c r="K7" s="188"/>
      <c r="L7" s="189">
        <v>1949.99</v>
      </c>
      <c r="M7" s="189">
        <f>L7-[1]剔除公益性资产!L139</f>
        <v>1880.23</v>
      </c>
      <c r="N7" s="189">
        <v>684.21</v>
      </c>
      <c r="O7" s="171"/>
      <c r="P7" s="173"/>
      <c r="Q7" s="19"/>
      <c r="R7" s="20"/>
      <c r="S7" s="169"/>
      <c r="T7" s="21">
        <v>19109902</v>
      </c>
      <c r="U7" s="21"/>
      <c r="V7" s="21"/>
      <c r="W7" s="41"/>
      <c r="Y7" s="42"/>
      <c r="AA7" s="190"/>
      <c r="AB7" s="192"/>
      <c r="AC7" s="192"/>
    </row>
    <row r="8" ht="15" spans="1:29">
      <c r="A8" s="15">
        <v>137</v>
      </c>
      <c r="B8" s="16" t="s">
        <v>455</v>
      </c>
      <c r="C8" s="16" t="s">
        <v>456</v>
      </c>
      <c r="D8" s="184" t="s">
        <v>443</v>
      </c>
      <c r="E8" s="184" t="s">
        <v>449</v>
      </c>
      <c r="F8" s="185">
        <v>38656</v>
      </c>
      <c r="G8" s="171" t="s">
        <v>445</v>
      </c>
      <c r="H8" s="171" t="s">
        <v>426</v>
      </c>
      <c r="I8" s="175" t="s">
        <v>457</v>
      </c>
      <c r="J8" s="175" t="s">
        <v>428</v>
      </c>
      <c r="K8" s="188"/>
      <c r="L8" s="189">
        <v>1509.42</v>
      </c>
      <c r="M8" s="189">
        <f>L8-[1]剔除公益性资产!L140</f>
        <v>1437.28</v>
      </c>
      <c r="N8" s="189">
        <v>11615.66</v>
      </c>
      <c r="O8" s="171"/>
      <c r="P8" s="173"/>
      <c r="Q8" s="19"/>
      <c r="R8" s="20"/>
      <c r="S8" s="169"/>
      <c r="T8" s="21">
        <v>14792316</v>
      </c>
      <c r="U8" s="21"/>
      <c r="V8" s="21"/>
      <c r="W8" s="41"/>
      <c r="Y8" s="42"/>
      <c r="AA8" s="190"/>
      <c r="AB8" s="192"/>
      <c r="AC8" s="192"/>
    </row>
    <row r="9" ht="15" spans="1:29">
      <c r="A9" s="15">
        <v>138</v>
      </c>
      <c r="B9" s="16" t="s">
        <v>458</v>
      </c>
      <c r="C9" s="16" t="s">
        <v>459</v>
      </c>
      <c r="D9" s="184" t="s">
        <v>443</v>
      </c>
      <c r="E9" s="184" t="s">
        <v>460</v>
      </c>
      <c r="F9" s="185">
        <v>38313</v>
      </c>
      <c r="G9" s="171" t="s">
        <v>445</v>
      </c>
      <c r="H9" s="171" t="s">
        <v>426</v>
      </c>
      <c r="I9" s="175" t="s">
        <v>457</v>
      </c>
      <c r="J9" s="175" t="s">
        <v>428</v>
      </c>
      <c r="K9" s="188"/>
      <c r="L9" s="189">
        <v>12290.32</v>
      </c>
      <c r="M9" s="189">
        <f>L9-[1]剔除公益性资产!L141</f>
        <v>12218.18</v>
      </c>
      <c r="N9" s="189">
        <v>11615.66</v>
      </c>
      <c r="O9" s="171"/>
      <c r="P9" s="173"/>
      <c r="Q9" s="19"/>
      <c r="R9" s="20"/>
      <c r="S9" s="169"/>
      <c r="T9" s="21">
        <v>180667704</v>
      </c>
      <c r="U9" s="21"/>
      <c r="V9" s="21"/>
      <c r="W9" s="41"/>
      <c r="Y9" s="42"/>
      <c r="AA9" s="190"/>
      <c r="AB9" s="192"/>
      <c r="AC9" s="192"/>
    </row>
    <row r="10" ht="15" spans="1:29">
      <c r="A10" s="15">
        <v>139</v>
      </c>
      <c r="B10" s="16" t="s">
        <v>461</v>
      </c>
      <c r="C10" s="16" t="s">
        <v>462</v>
      </c>
      <c r="D10" s="184" t="s">
        <v>443</v>
      </c>
      <c r="E10" s="184" t="s">
        <v>463</v>
      </c>
      <c r="F10" s="186">
        <v>39541</v>
      </c>
      <c r="G10" s="171" t="s">
        <v>445</v>
      </c>
      <c r="H10" s="171" t="s">
        <v>426</v>
      </c>
      <c r="I10" s="175" t="s">
        <v>457</v>
      </c>
      <c r="J10" s="175" t="s">
        <v>428</v>
      </c>
      <c r="K10" s="188"/>
      <c r="L10" s="189">
        <v>1683.23</v>
      </c>
      <c r="M10" s="189">
        <f>L10-[1]剔除公益性资产!L142</f>
        <v>1611.17</v>
      </c>
      <c r="N10" s="189">
        <v>11615.66</v>
      </c>
      <c r="O10" s="171"/>
      <c r="P10" s="173"/>
      <c r="Q10" s="19"/>
      <c r="R10" s="20"/>
      <c r="S10" s="169"/>
      <c r="T10" s="21">
        <v>24743481</v>
      </c>
      <c r="U10" s="21"/>
      <c r="V10" s="21"/>
      <c r="W10" s="41"/>
      <c r="Y10" s="42"/>
      <c r="AA10" s="190"/>
      <c r="AB10" s="192"/>
      <c r="AC10" s="192"/>
    </row>
    <row r="11" ht="15" spans="1:29">
      <c r="A11" s="15">
        <v>140</v>
      </c>
      <c r="B11" s="16" t="s">
        <v>464</v>
      </c>
      <c r="C11" s="16" t="s">
        <v>465</v>
      </c>
      <c r="D11" s="184" t="s">
        <v>443</v>
      </c>
      <c r="E11" s="184" t="s">
        <v>466</v>
      </c>
      <c r="F11" s="185">
        <v>36124</v>
      </c>
      <c r="G11" s="171" t="s">
        <v>445</v>
      </c>
      <c r="H11" s="171" t="s">
        <v>426</v>
      </c>
      <c r="I11" s="175" t="s">
        <v>467</v>
      </c>
      <c r="J11" s="175" t="s">
        <v>428</v>
      </c>
      <c r="K11" s="188">
        <v>68292</v>
      </c>
      <c r="L11" s="189">
        <v>7806.91</v>
      </c>
      <c r="M11" s="189">
        <f>L11-[1]剔除公益性资产!L143</f>
        <v>7749.3</v>
      </c>
      <c r="N11" s="189">
        <v>1708.37</v>
      </c>
      <c r="O11" s="171"/>
      <c r="P11" s="173"/>
      <c r="Q11" s="19"/>
      <c r="R11" s="20"/>
      <c r="S11" s="169"/>
      <c r="T11" s="21">
        <v>114761577</v>
      </c>
      <c r="U11" s="21"/>
      <c r="V11" s="21"/>
      <c r="W11" s="41"/>
      <c r="Y11" s="42"/>
      <c r="AA11" s="190"/>
      <c r="AB11" s="192"/>
      <c r="AC11" s="192"/>
    </row>
    <row r="12" ht="15" spans="1:29">
      <c r="A12" s="15">
        <v>141</v>
      </c>
      <c r="B12" s="16" t="s">
        <v>468</v>
      </c>
      <c r="C12" s="16" t="s">
        <v>469</v>
      </c>
      <c r="D12" s="184" t="s">
        <v>438</v>
      </c>
      <c r="E12" s="184" t="s">
        <v>470</v>
      </c>
      <c r="F12" s="185">
        <v>35930</v>
      </c>
      <c r="G12" s="171" t="s">
        <v>445</v>
      </c>
      <c r="H12" s="171" t="s">
        <v>426</v>
      </c>
      <c r="I12" s="175" t="s">
        <v>471</v>
      </c>
      <c r="J12" s="175" t="s">
        <v>428</v>
      </c>
      <c r="K12" s="188">
        <v>10547</v>
      </c>
      <c r="L12" s="189">
        <v>1874</v>
      </c>
      <c r="M12" s="189">
        <f>L12-[1]剔除公益性资产!L144</f>
        <v>1816.63</v>
      </c>
      <c r="N12" s="189">
        <v>427</v>
      </c>
      <c r="O12" s="171"/>
      <c r="P12" s="173"/>
      <c r="Q12" s="19"/>
      <c r="R12" s="20"/>
      <c r="S12" s="169"/>
      <c r="T12" s="21">
        <v>18365200</v>
      </c>
      <c r="U12" s="21"/>
      <c r="V12" s="21"/>
      <c r="W12" s="41"/>
      <c r="Y12" s="42"/>
      <c r="AA12" s="190"/>
      <c r="AB12" s="192"/>
      <c r="AC12" s="192"/>
    </row>
    <row r="13" ht="12" customHeight="1" spans="1:28">
      <c r="A13" s="15">
        <v>3</v>
      </c>
      <c r="B13" s="16" t="s">
        <v>472</v>
      </c>
      <c r="C13" s="16" t="s">
        <v>473</v>
      </c>
      <c r="D13" s="18" t="s">
        <v>438</v>
      </c>
      <c r="E13" s="18" t="s">
        <v>474</v>
      </c>
      <c r="F13" s="187">
        <v>36125</v>
      </c>
      <c r="G13" s="171" t="s">
        <v>475</v>
      </c>
      <c r="H13" s="171" t="s">
        <v>476</v>
      </c>
      <c r="I13" s="175" t="s">
        <v>427</v>
      </c>
      <c r="J13" s="175" t="s">
        <v>428</v>
      </c>
      <c r="K13" s="188" t="s">
        <v>477</v>
      </c>
      <c r="L13" s="189">
        <v>2665.88</v>
      </c>
      <c r="M13" s="189">
        <v>1751</v>
      </c>
      <c r="N13" s="171"/>
      <c r="O13" s="173"/>
      <c r="P13" s="19"/>
      <c r="Q13" s="20"/>
      <c r="R13" s="169"/>
      <c r="S13" s="21">
        <v>15675374</v>
      </c>
      <c r="T13" s="21"/>
      <c r="U13" s="21"/>
      <c r="V13" s="41"/>
      <c r="X13" s="42"/>
      <c r="Z13" s="190" t="s">
        <v>478</v>
      </c>
      <c r="AA13" s="193">
        <v>1332.9</v>
      </c>
      <c r="AB13" s="192">
        <v>6665</v>
      </c>
    </row>
  </sheetData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view="pageBreakPreview" zoomScale="99" zoomScaleNormal="100" workbookViewId="0">
      <pane xSplit="15" ySplit="7" topLeftCell="P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3" width="19" customWidth="1"/>
    <col min="4" max="4" width="5.44166666666667" customWidth="1"/>
    <col min="5" max="5" width="7.44166666666667" customWidth="1"/>
    <col min="6" max="7" width="9.44166666666667" customWidth="1"/>
    <col min="8" max="8" width="13.4416666666667" customWidth="1"/>
    <col min="9" max="10" width="15.6666666666667" customWidth="1"/>
    <col min="11" max="11" width="6.66666666666667" customWidth="1"/>
    <col min="12" max="13" width="12.3333333333333" customWidth="1"/>
    <col min="14" max="14" width="8.10833333333333" customWidth="1"/>
    <col min="17" max="17" width="12.4416666666667" customWidth="1"/>
  </cols>
  <sheetData>
    <row r="1" ht="30" customHeight="1" spans="1:15">
      <c r="A1" s="2" t="str">
        <f>目录!C40</f>
        <v>固定资产——构筑物类建筑物评估申报明细表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6"/>
      <c r="O3" s="36" t="str">
        <f>目录!E40&amp;目录!F40</f>
        <v>表(申)4-8-1-2</v>
      </c>
    </row>
    <row r="4" spans="1:15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6" t="s">
        <v>222</v>
      </c>
    </row>
    <row r="5" spans="1:15">
      <c r="A5" s="6" t="s">
        <v>223</v>
      </c>
      <c r="B5" s="7"/>
      <c r="C5" s="7"/>
      <c r="D5" s="7"/>
      <c r="E5" s="7"/>
      <c r="F5" s="7"/>
      <c r="G5" s="7"/>
      <c r="H5" s="7"/>
      <c r="I5" s="7"/>
      <c r="J5" s="8" t="s">
        <v>224</v>
      </c>
      <c r="K5" s="9"/>
      <c r="L5" s="9"/>
      <c r="M5" s="9"/>
      <c r="N5" s="9"/>
      <c r="O5" s="37"/>
    </row>
    <row r="6" s="1" customFormat="1" ht="12.75" spans="1:18">
      <c r="A6" s="76" t="s">
        <v>354</v>
      </c>
      <c r="B6" s="77" t="s">
        <v>479</v>
      </c>
      <c r="C6" s="77" t="s">
        <v>356</v>
      </c>
      <c r="D6" s="77" t="s">
        <v>357</v>
      </c>
      <c r="E6" s="77" t="s">
        <v>358</v>
      </c>
      <c r="F6" s="77" t="s">
        <v>480</v>
      </c>
      <c r="G6" s="77" t="s">
        <v>327</v>
      </c>
      <c r="H6" s="159" t="s">
        <v>225</v>
      </c>
      <c r="I6" s="160"/>
      <c r="J6" s="177" t="s">
        <v>361</v>
      </c>
      <c r="K6" s="178" t="s">
        <v>362</v>
      </c>
      <c r="L6" s="179" t="s">
        <v>363</v>
      </c>
      <c r="M6" s="178" t="s">
        <v>212</v>
      </c>
      <c r="N6" s="178" t="s">
        <v>213</v>
      </c>
      <c r="O6" s="180" t="s">
        <v>293</v>
      </c>
      <c r="Q6" s="39"/>
      <c r="R6" s="39"/>
    </row>
    <row r="7" s="1" customFormat="1" ht="12.75" spans="1:18">
      <c r="A7" s="82"/>
      <c r="B7" s="83"/>
      <c r="C7" s="83"/>
      <c r="D7" s="83"/>
      <c r="E7" s="83"/>
      <c r="F7" s="83"/>
      <c r="G7" s="83"/>
      <c r="H7" s="83" t="s">
        <v>366</v>
      </c>
      <c r="I7" s="113" t="s">
        <v>367</v>
      </c>
      <c r="J7" s="181"/>
      <c r="K7" s="86" t="s">
        <v>368</v>
      </c>
      <c r="L7" s="182"/>
      <c r="M7" s="86"/>
      <c r="N7" s="86"/>
      <c r="O7" s="87"/>
      <c r="Q7" s="39" t="s">
        <v>226</v>
      </c>
      <c r="R7" s="39" t="s">
        <v>227</v>
      </c>
    </row>
    <row r="8" spans="1:17">
      <c r="A8" s="15">
        <v>1</v>
      </c>
      <c r="B8" s="16"/>
      <c r="C8" s="16"/>
      <c r="D8" s="16"/>
      <c r="E8" s="171"/>
      <c r="F8" s="172"/>
      <c r="G8" s="173"/>
      <c r="H8" s="173"/>
      <c r="I8" s="19"/>
      <c r="J8" s="20"/>
      <c r="K8" s="183"/>
      <c r="L8" s="21"/>
      <c r="M8" s="21" t="str">
        <f>IF(基本信息!$C$4&lt;&gt;"B","",L8-I8)</f>
        <v/>
      </c>
      <c r="N8" s="40" t="str">
        <f>IF(基本信息!$C$4&lt;&gt;"B","",IF(I8=0,0,ROUND(M8/ABS(I8),4)))</f>
        <v/>
      </c>
      <c r="O8" s="61"/>
      <c r="Q8" s="42"/>
    </row>
    <row r="9" spans="1:17">
      <c r="A9" s="15">
        <f>A8+1</f>
        <v>2</v>
      </c>
      <c r="B9" s="16"/>
      <c r="C9" s="16"/>
      <c r="D9" s="16"/>
      <c r="E9" s="171"/>
      <c r="F9" s="172"/>
      <c r="G9" s="173"/>
      <c r="H9" s="173"/>
      <c r="I9" s="19"/>
      <c r="J9" s="20"/>
      <c r="K9" s="169"/>
      <c r="L9" s="21"/>
      <c r="M9" s="21"/>
      <c r="N9" s="21"/>
      <c r="O9" s="61"/>
      <c r="Q9" s="42"/>
    </row>
    <row r="10" spans="1:17">
      <c r="A10" s="15">
        <f t="shared" ref="A10:A17" si="0">A9+1</f>
        <v>3</v>
      </c>
      <c r="B10" s="16"/>
      <c r="C10" s="16"/>
      <c r="D10" s="16"/>
      <c r="E10" s="171"/>
      <c r="F10" s="172"/>
      <c r="G10" s="173"/>
      <c r="H10" s="173"/>
      <c r="I10" s="19"/>
      <c r="J10" s="20"/>
      <c r="K10" s="169"/>
      <c r="L10" s="21"/>
      <c r="M10" s="21"/>
      <c r="N10" s="21"/>
      <c r="O10" s="61"/>
      <c r="Q10" s="42"/>
    </row>
    <row r="11" spans="1:17">
      <c r="A11" s="15">
        <f t="shared" si="0"/>
        <v>4</v>
      </c>
      <c r="B11" s="16"/>
      <c r="C11" s="16"/>
      <c r="D11" s="16"/>
      <c r="E11" s="171"/>
      <c r="F11" s="172"/>
      <c r="G11" s="173"/>
      <c r="H11" s="173"/>
      <c r="I11" s="19"/>
      <c r="J11" s="20"/>
      <c r="K11" s="169"/>
      <c r="L11" s="21"/>
      <c r="M11" s="21"/>
      <c r="N11" s="21"/>
      <c r="O11" s="61"/>
      <c r="Q11" s="42"/>
    </row>
    <row r="12" spans="1:17">
      <c r="A12" s="15">
        <f t="shared" si="0"/>
        <v>5</v>
      </c>
      <c r="B12" s="16"/>
      <c r="C12" s="16"/>
      <c r="D12" s="16"/>
      <c r="E12" s="171"/>
      <c r="F12" s="172"/>
      <c r="G12" s="173"/>
      <c r="H12" s="173"/>
      <c r="I12" s="19"/>
      <c r="J12" s="20"/>
      <c r="K12" s="169"/>
      <c r="L12" s="21"/>
      <c r="M12" s="21"/>
      <c r="N12" s="21"/>
      <c r="O12" s="61"/>
      <c r="Q12" s="42"/>
    </row>
    <row r="13" spans="1:17">
      <c r="A13" s="15">
        <f t="shared" si="0"/>
        <v>6</v>
      </c>
      <c r="B13" s="16"/>
      <c r="C13" s="16"/>
      <c r="D13" s="16"/>
      <c r="E13" s="171"/>
      <c r="F13" s="172"/>
      <c r="G13" s="173"/>
      <c r="H13" s="173"/>
      <c r="I13" s="19"/>
      <c r="J13" s="20"/>
      <c r="K13" s="169"/>
      <c r="L13" s="21"/>
      <c r="M13" s="21"/>
      <c r="N13" s="21"/>
      <c r="O13" s="61"/>
      <c r="Q13" s="42"/>
    </row>
    <row r="14" spans="1:17">
      <c r="A14" s="15">
        <f t="shared" si="0"/>
        <v>7</v>
      </c>
      <c r="B14" s="16"/>
      <c r="C14" s="16"/>
      <c r="D14" s="16"/>
      <c r="E14" s="171"/>
      <c r="F14" s="172"/>
      <c r="G14" s="173"/>
      <c r="H14" s="173"/>
      <c r="I14" s="19"/>
      <c r="J14" s="20"/>
      <c r="K14" s="169"/>
      <c r="L14" s="21"/>
      <c r="M14" s="21"/>
      <c r="N14" s="21"/>
      <c r="O14" s="61"/>
      <c r="Q14" s="42"/>
    </row>
    <row r="15" spans="1:17">
      <c r="A15" s="15">
        <f t="shared" si="0"/>
        <v>8</v>
      </c>
      <c r="B15" s="16"/>
      <c r="C15" s="16"/>
      <c r="D15" s="16"/>
      <c r="E15" s="171"/>
      <c r="F15" s="172"/>
      <c r="G15" s="173"/>
      <c r="H15" s="173"/>
      <c r="I15" s="19"/>
      <c r="J15" s="20"/>
      <c r="K15" s="169"/>
      <c r="L15" s="21"/>
      <c r="M15" s="21"/>
      <c r="N15" s="21"/>
      <c r="O15" s="61"/>
      <c r="Q15" s="42"/>
    </row>
    <row r="16" spans="1:17">
      <c r="A16" s="15">
        <f t="shared" si="0"/>
        <v>9</v>
      </c>
      <c r="B16" s="16"/>
      <c r="C16" s="16"/>
      <c r="D16" s="16"/>
      <c r="E16" s="171"/>
      <c r="F16" s="172"/>
      <c r="G16" s="173"/>
      <c r="H16" s="173"/>
      <c r="I16" s="19"/>
      <c r="J16" s="20"/>
      <c r="K16" s="169"/>
      <c r="L16" s="21"/>
      <c r="M16" s="21"/>
      <c r="N16" s="21"/>
      <c r="O16" s="61"/>
      <c r="Q16" s="42"/>
    </row>
    <row r="17" spans="1:17">
      <c r="A17" s="15">
        <f t="shared" si="0"/>
        <v>10</v>
      </c>
      <c r="B17" s="16"/>
      <c r="C17" s="16"/>
      <c r="D17" s="16"/>
      <c r="E17" s="171"/>
      <c r="F17" s="172"/>
      <c r="G17" s="173"/>
      <c r="H17" s="173"/>
      <c r="I17" s="19"/>
      <c r="J17" s="20"/>
      <c r="K17" s="169"/>
      <c r="L17" s="21"/>
      <c r="M17" s="21"/>
      <c r="N17" s="21"/>
      <c r="O17" s="61"/>
      <c r="Q17" s="42"/>
    </row>
    <row r="18" spans="1:17">
      <c r="A18" s="15"/>
      <c r="B18" s="16"/>
      <c r="C18" s="16"/>
      <c r="D18" s="16"/>
      <c r="E18" s="171"/>
      <c r="F18" s="172"/>
      <c r="G18" s="173"/>
      <c r="H18" s="173"/>
      <c r="I18" s="19"/>
      <c r="J18" s="20"/>
      <c r="K18" s="169"/>
      <c r="L18" s="21"/>
      <c r="M18" s="21"/>
      <c r="N18" s="21"/>
      <c r="O18" s="61"/>
      <c r="Q18" s="42"/>
    </row>
    <row r="19" spans="1:17">
      <c r="A19" s="22"/>
      <c r="B19" s="23"/>
      <c r="C19" s="18" t="s">
        <v>308</v>
      </c>
      <c r="D19" s="24"/>
      <c r="E19" s="174"/>
      <c r="F19" s="174"/>
      <c r="G19" s="175"/>
      <c r="H19" s="173">
        <f>SUM(H8:H18)</f>
        <v>0</v>
      </c>
      <c r="I19" s="19">
        <f>SUM(I8:I18)</f>
        <v>0</v>
      </c>
      <c r="J19" s="20" t="str">
        <f>IF(基本信息!$C$4&lt;&gt;"B","",SUM(J8:J18))</f>
        <v/>
      </c>
      <c r="K19" s="169"/>
      <c r="L19" s="21" t="str">
        <f>IF(基本信息!$C$4&lt;&gt;"B","",SUM(L8:L18))</f>
        <v/>
      </c>
      <c r="M19" s="21" t="str">
        <f>IF(基本信息!$C$4&lt;&gt;"B","",SUM(M8:M18))</f>
        <v/>
      </c>
      <c r="N19" s="40" t="str">
        <f>IF(基本信息!$C$4&lt;&gt;"B","",IF(I19=0,0,ROUND(M19/ABS(I19),4)))</f>
        <v/>
      </c>
      <c r="O19" s="61"/>
      <c r="Q19" s="42"/>
    </row>
    <row r="20" spans="1:17">
      <c r="A20" s="26"/>
      <c r="B20" s="23"/>
      <c r="C20" s="140" t="s">
        <v>337</v>
      </c>
      <c r="D20" s="24"/>
      <c r="E20" s="174"/>
      <c r="F20" s="174"/>
      <c r="G20" s="175"/>
      <c r="H20" s="23"/>
      <c r="I20" s="19"/>
      <c r="J20" s="20"/>
      <c r="K20" s="169"/>
      <c r="L20" s="21"/>
      <c r="M20" s="21"/>
      <c r="N20" s="40" t="str">
        <f>IF(基本信息!$C$4&lt;&gt;"B","",IF(I20=0,0,ROUND(M20/ABS(I20),4)))</f>
        <v/>
      </c>
      <c r="O20" s="61"/>
      <c r="Q20" s="42"/>
    </row>
    <row r="21" ht="15" spans="1:18">
      <c r="A21" s="27"/>
      <c r="B21" s="176"/>
      <c r="C21" s="28" t="s">
        <v>310</v>
      </c>
      <c r="D21" s="28"/>
      <c r="E21" s="28"/>
      <c r="F21" s="28"/>
      <c r="G21" s="69"/>
      <c r="H21" s="163">
        <f>H19-H20</f>
        <v>0</v>
      </c>
      <c r="I21" s="30">
        <f>ROUND(SUM(I19,-I20),2)</f>
        <v>0</v>
      </c>
      <c r="J21" s="31" t="str">
        <f>IF(基本信息!$C$4&lt;&gt;"B","",ROUND(SUM(J19,-J20),2))</f>
        <v/>
      </c>
      <c r="K21" s="170"/>
      <c r="L21" s="32" t="str">
        <f>IF(基本信息!$C$4&lt;&gt;"B","",ROUND(SUM(L19,-L20),2))</f>
        <v/>
      </c>
      <c r="M21" s="32" t="str">
        <f>IF(基本信息!$C$4&lt;&gt;"B","",ROUND(SUM(M19,-M20),2))</f>
        <v/>
      </c>
      <c r="N21" s="43" t="str">
        <f>IF(基本信息!$C$4&lt;&gt;"B","",IF(I21=0,0,ROUND(M21/ABS(I21),4)))</f>
        <v/>
      </c>
      <c r="O21" s="101"/>
      <c r="Q21" s="45"/>
      <c r="R21" s="46" t="str">
        <f>IF(I21-Q21=0,"OK","F")</f>
        <v>OK</v>
      </c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6">
      <c r="A23" s="34" t="str">
        <f>"被评估企业填表人："&amp;基本信息!$C$13</f>
        <v>被评估企业填表人：易海龙</v>
      </c>
      <c r="B23" s="35"/>
      <c r="C23" s="35"/>
      <c r="D23" s="35"/>
      <c r="E23" s="35"/>
      <c r="F23" s="35"/>
      <c r="G23" s="35"/>
      <c r="H23" s="35"/>
      <c r="I23" s="35"/>
      <c r="J23" s="33"/>
      <c r="K23" s="33"/>
      <c r="L23" s="33"/>
      <c r="M23" s="33"/>
      <c r="N23" s="33"/>
      <c r="O23" s="47" t="str">
        <f>IF(基本信息!$C$4="B","评估人员:"&amp;基本信息!C55,"")</f>
        <v/>
      </c>
      <c r="P23" s="48"/>
    </row>
    <row r="24" spans="1:15">
      <c r="A24" s="34" t="str">
        <f>"填表日期："&amp;基本信息!$C$14</f>
        <v>填表日期：2023年8月31日</v>
      </c>
      <c r="B24" s="35"/>
      <c r="C24" s="35"/>
      <c r="D24" s="35"/>
      <c r="E24" s="35"/>
      <c r="F24" s="35"/>
      <c r="G24" s="35"/>
      <c r="H24" s="35"/>
      <c r="I24" s="35"/>
      <c r="J24" s="33"/>
      <c r="K24" s="33"/>
      <c r="L24" s="33"/>
      <c r="M24" s="33"/>
      <c r="N24" s="33"/>
      <c r="O24" s="33"/>
    </row>
  </sheetData>
  <mergeCells count="12">
    <mergeCell ref="A6:A7"/>
    <mergeCell ref="B6:B7"/>
    <mergeCell ref="C6:C7"/>
    <mergeCell ref="D6:D7"/>
    <mergeCell ref="E6:E7"/>
    <mergeCell ref="F6:F7"/>
    <mergeCell ref="G6:G7"/>
    <mergeCell ref="J6:J7"/>
    <mergeCell ref="L6:L7"/>
    <mergeCell ref="M6:M7"/>
    <mergeCell ref="N6:N7"/>
    <mergeCell ref="O6:O7"/>
  </mergeCells>
  <printOptions horizontalCentered="1"/>
  <pageMargins left="0.31496062992126" right="0.31496062992126" top="0.94488188976378" bottom="0.748031496062992" header="0.31496062992126" footer="0.31496062992126"/>
  <pageSetup paperSize="9" scale="81" fitToHeight="0" orientation="landscape"/>
  <headerFooter/>
  <colBreaks count="1" manualBreakCount="1">
    <brk id="15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view="pageBreakPreview" zoomScale="96" zoomScaleNormal="100" workbookViewId="0">
      <pane xSplit="15" ySplit="7" topLeftCell="P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2.3333333333333" customWidth="1"/>
    <col min="3" max="3" width="5.44166666666667" customWidth="1"/>
    <col min="4" max="4" width="7.66666666666667" customWidth="1"/>
    <col min="5" max="5" width="5.44166666666667" customWidth="1"/>
    <col min="6" max="6" width="7.44166666666667" customWidth="1"/>
    <col min="7" max="7" width="9" customWidth="1"/>
    <col min="8" max="8" width="12" customWidth="1"/>
    <col min="9" max="9" width="11.2166666666667" customWidth="1"/>
    <col min="10" max="10" width="12.2166666666667" customWidth="1"/>
    <col min="11" max="11" width="5.44166666666667" customWidth="1"/>
    <col min="12" max="12" width="12.2166666666667" customWidth="1"/>
    <col min="13" max="13" width="11.8833333333333" customWidth="1"/>
    <col min="14" max="14" width="7.44166666666667" customWidth="1"/>
    <col min="16" max="16" width="3.88333333333333" customWidth="1"/>
    <col min="17" max="17" width="9.66666666666667" customWidth="1"/>
    <col min="18" max="18" width="5.44166666666667" customWidth="1"/>
    <col min="19" max="19" width="9.66666666666667" customWidth="1"/>
    <col min="20" max="20" width="5.44166666666667" customWidth="1"/>
  </cols>
  <sheetData>
    <row r="1" ht="20.25" spans="1:15">
      <c r="A1" s="2" t="str">
        <f>目录!C41</f>
        <v>固定资产——管道及沟槽评估申报明细表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6"/>
      <c r="N3" s="36"/>
      <c r="O3" s="36" t="str">
        <f>目录!E41&amp;目录!F41</f>
        <v>表(申)4-8-1-3</v>
      </c>
    </row>
    <row r="4" spans="1:15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6" t="s">
        <v>222</v>
      </c>
    </row>
    <row r="5" ht="17.25" spans="1:15">
      <c r="A5" s="71" t="s">
        <v>223</v>
      </c>
      <c r="B5" s="72"/>
      <c r="C5" s="72"/>
      <c r="D5" s="72"/>
      <c r="E5" s="72"/>
      <c r="F5" s="72"/>
      <c r="G5" s="72"/>
      <c r="H5" s="72"/>
      <c r="I5" s="72"/>
      <c r="J5" s="73" t="s">
        <v>224</v>
      </c>
      <c r="K5" s="74"/>
      <c r="L5" s="74"/>
      <c r="M5" s="74"/>
      <c r="N5" s="74"/>
      <c r="O5" s="75"/>
    </row>
    <row r="6" s="1" customFormat="1" ht="12.75" spans="1:20">
      <c r="A6" s="76" t="s">
        <v>354</v>
      </c>
      <c r="B6" s="77" t="s">
        <v>481</v>
      </c>
      <c r="C6" s="77" t="s">
        <v>357</v>
      </c>
      <c r="D6" s="77" t="s">
        <v>358</v>
      </c>
      <c r="E6" s="77" t="s">
        <v>325</v>
      </c>
      <c r="F6" s="77" t="s">
        <v>327</v>
      </c>
      <c r="G6" s="125" t="s">
        <v>482</v>
      </c>
      <c r="H6" s="159" t="s">
        <v>225</v>
      </c>
      <c r="I6" s="160"/>
      <c r="J6" s="79" t="s">
        <v>361</v>
      </c>
      <c r="K6" s="14" t="s">
        <v>362</v>
      </c>
      <c r="L6" s="80" t="s">
        <v>363</v>
      </c>
      <c r="M6" s="80" t="s">
        <v>212</v>
      </c>
      <c r="N6" s="80" t="s">
        <v>213</v>
      </c>
      <c r="O6" s="81" t="s">
        <v>293</v>
      </c>
      <c r="Q6" s="103" t="s">
        <v>226</v>
      </c>
      <c r="R6" s="103" t="s">
        <v>227</v>
      </c>
      <c r="S6" s="103" t="s">
        <v>226</v>
      </c>
      <c r="T6" s="103" t="s">
        <v>227</v>
      </c>
    </row>
    <row r="7" s="1" customFormat="1" ht="12.75" spans="1:20">
      <c r="A7" s="82"/>
      <c r="B7" s="83"/>
      <c r="C7" s="83"/>
      <c r="D7" s="83"/>
      <c r="E7" s="83"/>
      <c r="F7" s="83"/>
      <c r="G7" s="83" t="s">
        <v>326</v>
      </c>
      <c r="H7" s="83" t="s">
        <v>366</v>
      </c>
      <c r="I7" s="113" t="s">
        <v>367</v>
      </c>
      <c r="J7" s="85"/>
      <c r="K7" s="86" t="s">
        <v>368</v>
      </c>
      <c r="L7" s="86"/>
      <c r="M7" s="86"/>
      <c r="N7" s="86"/>
      <c r="O7" s="87"/>
      <c r="Q7" s="104" t="s">
        <v>366</v>
      </c>
      <c r="R7" s="105"/>
      <c r="S7" s="104" t="s">
        <v>367</v>
      </c>
      <c r="T7" s="105"/>
    </row>
    <row r="8" ht="15" spans="1:20">
      <c r="A8" s="88">
        <v>1</v>
      </c>
      <c r="B8" s="89"/>
      <c r="C8" s="89"/>
      <c r="D8" s="114"/>
      <c r="E8" s="89"/>
      <c r="F8" s="90"/>
      <c r="G8" s="90"/>
      <c r="H8" s="90"/>
      <c r="I8" s="90"/>
      <c r="J8" s="20"/>
      <c r="K8" s="21"/>
      <c r="L8" s="21"/>
      <c r="M8" s="21" t="str">
        <f>IF(基本信息!$C$4&lt;&gt;"B","",L8-I8)</f>
        <v/>
      </c>
      <c r="N8" s="40" t="str">
        <f>IF(基本信息!$C$4&lt;&gt;"B","",IF(I8=0,0,ROUND(M8/ABS(I8),4)))</f>
        <v/>
      </c>
      <c r="O8" s="91"/>
      <c r="Q8" s="106"/>
      <c r="R8" s="107" t="str">
        <f t="shared" ref="R8:R9" si="0">IF(H8-Q8=0,"OK","F")</f>
        <v>OK</v>
      </c>
      <c r="S8" s="106"/>
      <c r="T8" s="107" t="str">
        <f>IF(I8-S8=0,"OK","F")</f>
        <v>OK</v>
      </c>
    </row>
    <row r="9" ht="15" spans="1:20">
      <c r="A9" s="88">
        <f>A8+1</f>
        <v>2</v>
      </c>
      <c r="B9" s="89"/>
      <c r="C9" s="89"/>
      <c r="D9" s="114"/>
      <c r="E9" s="89"/>
      <c r="F9" s="90"/>
      <c r="G9" s="90"/>
      <c r="H9" s="90"/>
      <c r="I9" s="90"/>
      <c r="J9" s="20"/>
      <c r="K9" s="21"/>
      <c r="L9" s="21"/>
      <c r="M9" s="21"/>
      <c r="N9" s="92"/>
      <c r="O9" s="91"/>
      <c r="Q9" s="42"/>
      <c r="R9" s="108" t="str">
        <f t="shared" si="0"/>
        <v>OK</v>
      </c>
      <c r="S9" s="42"/>
      <c r="T9" s="108" t="str">
        <f>IF(I9-S9=0,"OK","F")</f>
        <v>OK</v>
      </c>
    </row>
    <row r="10" ht="15" spans="1:20">
      <c r="A10" s="88">
        <f t="shared" ref="A10:A17" si="1">A9+1</f>
        <v>3</v>
      </c>
      <c r="B10" s="89"/>
      <c r="C10" s="89"/>
      <c r="D10" s="114"/>
      <c r="E10" s="89"/>
      <c r="F10" s="90"/>
      <c r="G10" s="90"/>
      <c r="H10" s="90"/>
      <c r="I10" s="90"/>
      <c r="J10" s="20"/>
      <c r="K10" s="21"/>
      <c r="L10" s="21"/>
      <c r="M10" s="21"/>
      <c r="N10" s="92"/>
      <c r="O10" s="91"/>
      <c r="Q10" s="42"/>
      <c r="R10" s="108"/>
      <c r="S10" s="42"/>
      <c r="T10" s="108"/>
    </row>
    <row r="11" ht="15" spans="1:20">
      <c r="A11" s="88">
        <f t="shared" si="1"/>
        <v>4</v>
      </c>
      <c r="B11" s="89"/>
      <c r="C11" s="89"/>
      <c r="D11" s="114"/>
      <c r="E11" s="89"/>
      <c r="F11" s="90"/>
      <c r="G11" s="90"/>
      <c r="H11" s="90"/>
      <c r="I11" s="90"/>
      <c r="J11" s="20"/>
      <c r="K11" s="21"/>
      <c r="L11" s="21"/>
      <c r="M11" s="21"/>
      <c r="N11" s="92"/>
      <c r="O11" s="91"/>
      <c r="Q11" s="42"/>
      <c r="R11" s="108"/>
      <c r="S11" s="42"/>
      <c r="T11" s="108"/>
    </row>
    <row r="12" ht="15" spans="1:20">
      <c r="A12" s="88">
        <f t="shared" si="1"/>
        <v>5</v>
      </c>
      <c r="B12" s="89"/>
      <c r="C12" s="89"/>
      <c r="D12" s="114"/>
      <c r="E12" s="89"/>
      <c r="F12" s="90"/>
      <c r="G12" s="90"/>
      <c r="H12" s="90"/>
      <c r="I12" s="90"/>
      <c r="J12" s="20"/>
      <c r="K12" s="21"/>
      <c r="L12" s="21"/>
      <c r="M12" s="21"/>
      <c r="N12" s="92"/>
      <c r="O12" s="91"/>
      <c r="Q12" s="42"/>
      <c r="R12" s="108"/>
      <c r="S12" s="42"/>
      <c r="T12" s="108"/>
    </row>
    <row r="13" ht="15" spans="1:20">
      <c r="A13" s="88">
        <f t="shared" si="1"/>
        <v>6</v>
      </c>
      <c r="B13" s="89"/>
      <c r="C13" s="89"/>
      <c r="D13" s="114"/>
      <c r="E13" s="89"/>
      <c r="F13" s="90"/>
      <c r="G13" s="90"/>
      <c r="H13" s="90"/>
      <c r="I13" s="90"/>
      <c r="J13" s="20"/>
      <c r="K13" s="21"/>
      <c r="L13" s="21"/>
      <c r="M13" s="21"/>
      <c r="N13" s="92"/>
      <c r="O13" s="91"/>
      <c r="Q13" s="42"/>
      <c r="R13" s="108"/>
      <c r="S13" s="42"/>
      <c r="T13" s="108"/>
    </row>
    <row r="14" ht="15" spans="1:20">
      <c r="A14" s="88">
        <f t="shared" si="1"/>
        <v>7</v>
      </c>
      <c r="B14" s="89"/>
      <c r="C14" s="89"/>
      <c r="D14" s="114"/>
      <c r="E14" s="89"/>
      <c r="F14" s="90"/>
      <c r="G14" s="90"/>
      <c r="H14" s="90"/>
      <c r="I14" s="90"/>
      <c r="J14" s="20"/>
      <c r="K14" s="21"/>
      <c r="L14" s="21"/>
      <c r="M14" s="21"/>
      <c r="N14" s="92"/>
      <c r="O14" s="91"/>
      <c r="Q14" s="42"/>
      <c r="R14" s="108"/>
      <c r="S14" s="42"/>
      <c r="T14" s="108"/>
    </row>
    <row r="15" ht="15" spans="1:20">
      <c r="A15" s="88">
        <f t="shared" si="1"/>
        <v>8</v>
      </c>
      <c r="B15" s="89"/>
      <c r="C15" s="89"/>
      <c r="D15" s="114"/>
      <c r="E15" s="89"/>
      <c r="F15" s="90"/>
      <c r="G15" s="90"/>
      <c r="H15" s="90"/>
      <c r="I15" s="90"/>
      <c r="J15" s="20"/>
      <c r="K15" s="21"/>
      <c r="L15" s="21"/>
      <c r="M15" s="21"/>
      <c r="N15" s="92"/>
      <c r="O15" s="91"/>
      <c r="Q15" s="42"/>
      <c r="R15" s="108"/>
      <c r="S15" s="42"/>
      <c r="T15" s="108"/>
    </row>
    <row r="16" ht="15" spans="1:20">
      <c r="A16" s="88">
        <f t="shared" si="1"/>
        <v>9</v>
      </c>
      <c r="B16" s="89"/>
      <c r="C16" s="89"/>
      <c r="D16" s="114"/>
      <c r="E16" s="89"/>
      <c r="F16" s="90"/>
      <c r="G16" s="90"/>
      <c r="H16" s="90"/>
      <c r="I16" s="90"/>
      <c r="J16" s="20"/>
      <c r="K16" s="21"/>
      <c r="L16" s="21"/>
      <c r="M16" s="21"/>
      <c r="N16" s="92"/>
      <c r="O16" s="91"/>
      <c r="Q16" s="42"/>
      <c r="R16" s="108"/>
      <c r="S16" s="42"/>
      <c r="T16" s="108"/>
    </row>
    <row r="17" spans="1:20">
      <c r="A17" s="88">
        <f t="shared" si="1"/>
        <v>10</v>
      </c>
      <c r="B17" s="93"/>
      <c r="C17" s="93"/>
      <c r="D17" s="93"/>
      <c r="E17" s="93"/>
      <c r="F17" s="90"/>
      <c r="G17" s="90"/>
      <c r="H17" s="90"/>
      <c r="I17" s="90"/>
      <c r="J17" s="20"/>
      <c r="K17" s="21"/>
      <c r="L17" s="21"/>
      <c r="M17" s="21"/>
      <c r="N17" s="92"/>
      <c r="O17" s="94"/>
      <c r="Q17" s="42"/>
      <c r="R17" s="109"/>
      <c r="S17" s="42"/>
      <c r="T17" s="109"/>
    </row>
    <row r="18" spans="1:20">
      <c r="A18" s="88"/>
      <c r="B18" s="95"/>
      <c r="C18" s="95"/>
      <c r="D18" s="93"/>
      <c r="E18" s="95"/>
      <c r="F18" s="90"/>
      <c r="G18" s="90"/>
      <c r="H18" s="90"/>
      <c r="I18" s="90"/>
      <c r="J18" s="20"/>
      <c r="K18" s="21"/>
      <c r="L18" s="21"/>
      <c r="M18" s="21"/>
      <c r="N18" s="92"/>
      <c r="O18" s="94"/>
      <c r="Q18" s="42"/>
      <c r="R18" s="109"/>
      <c r="S18" s="42"/>
      <c r="T18" s="109"/>
    </row>
    <row r="19" spans="1:20">
      <c r="A19" s="118"/>
      <c r="B19" s="119" t="s">
        <v>288</v>
      </c>
      <c r="C19" s="120"/>
      <c r="D19" s="121"/>
      <c r="E19" s="121"/>
      <c r="F19" s="121"/>
      <c r="G19" s="121"/>
      <c r="H19" s="162">
        <f>ROUND(SUM(H8:H18),2)</f>
        <v>0</v>
      </c>
      <c r="I19" s="122">
        <f>ROUND(SUM(I8:I18),2)</f>
        <v>0</v>
      </c>
      <c r="J19" s="20" t="str">
        <f>IF(基本信息!$C$4&lt;&gt;"B","",SUM(J8:J18))</f>
        <v/>
      </c>
      <c r="K19" s="169"/>
      <c r="L19" s="21" t="str">
        <f>IF(基本信息!$C$4&lt;&gt;"B","",SUM(L8:L18))</f>
        <v/>
      </c>
      <c r="M19" s="21" t="str">
        <f>IF(基本信息!$C$4&lt;&gt;"B","",SUM(M8:M18))</f>
        <v/>
      </c>
      <c r="N19" s="40" t="str">
        <f>IF(基本信息!$C$4&lt;&gt;"B","",IF(I19=0,0,ROUND(M19/ABS(I19),4)))</f>
        <v/>
      </c>
      <c r="O19" s="61"/>
      <c r="Q19" s="42"/>
      <c r="R19" s="109"/>
      <c r="S19" s="42"/>
      <c r="T19" s="109"/>
    </row>
    <row r="20" spans="1:20">
      <c r="A20" s="123"/>
      <c r="B20" s="119" t="s">
        <v>483</v>
      </c>
      <c r="C20" s="120"/>
      <c r="D20" s="121"/>
      <c r="E20" s="121"/>
      <c r="F20" s="121"/>
      <c r="G20" s="121"/>
      <c r="H20" s="162"/>
      <c r="I20" s="122"/>
      <c r="J20" s="20"/>
      <c r="K20" s="169"/>
      <c r="L20" s="21"/>
      <c r="M20" s="21"/>
      <c r="N20" s="40" t="str">
        <f>IF(基本信息!$C$4&lt;&gt;"B","",IF(I20=0,0,ROUND(M20/ABS(I20),4)))</f>
        <v/>
      </c>
      <c r="O20" s="61"/>
      <c r="Q20" s="42"/>
      <c r="R20" s="109"/>
      <c r="S20" s="42"/>
      <c r="T20" s="109"/>
    </row>
    <row r="21" ht="15" spans="1:20">
      <c r="A21" s="96"/>
      <c r="B21" s="97" t="s">
        <v>288</v>
      </c>
      <c r="C21" s="98"/>
      <c r="D21" s="98"/>
      <c r="E21" s="98"/>
      <c r="F21" s="98"/>
      <c r="G21" s="98"/>
      <c r="H21" s="163">
        <f>H19-H20</f>
        <v>0</v>
      </c>
      <c r="I21" s="99">
        <f>I19-I20</f>
        <v>0</v>
      </c>
      <c r="J21" s="31" t="str">
        <f>IF(基本信息!$C$4&lt;&gt;"B","",ROUND(SUM(J19,-J20),2))</f>
        <v/>
      </c>
      <c r="K21" s="170"/>
      <c r="L21" s="32" t="str">
        <f>IF(基本信息!$C$4&lt;&gt;"B","",ROUND(SUM(L19,-L20),2))</f>
        <v/>
      </c>
      <c r="M21" s="32" t="str">
        <f>IF(基本信息!$C$4&lt;&gt;"B","",ROUND(SUM(M19,-M20),2))</f>
        <v/>
      </c>
      <c r="N21" s="43" t="str">
        <f>IF(基本信息!$C$4&lt;&gt;"B","",IF(I21=0,0,ROUND(M21/ABS(I21),4)))</f>
        <v/>
      </c>
      <c r="O21" s="101"/>
      <c r="Q21" s="110"/>
      <c r="R21" s="111" t="str">
        <f>IF(H21-Q21=0,"OK","F")</f>
        <v>OK</v>
      </c>
      <c r="S21" s="110"/>
      <c r="T21" s="111" t="str">
        <f>IF(I21-S21=0,"OK","F")</f>
        <v>OK</v>
      </c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6">
      <c r="A23" s="34" t="str">
        <f>"被评估企业填表人："&amp;基本信息!$C$13</f>
        <v>被评估企业填表人：易海龙</v>
      </c>
      <c r="B23" s="102"/>
      <c r="C23" s="102"/>
      <c r="D23" s="102"/>
      <c r="E23" s="102"/>
      <c r="F23" s="102"/>
      <c r="G23" s="102"/>
      <c r="H23" s="102"/>
      <c r="I23" s="102"/>
      <c r="J23" s="33"/>
      <c r="K23" s="33"/>
      <c r="L23" s="33"/>
      <c r="M23" s="33"/>
      <c r="N23" s="33"/>
      <c r="O23" s="47" t="str">
        <f>IF(基本信息!$C$4="B","评估人员:"&amp;基本信息!$C56,"")</f>
        <v/>
      </c>
      <c r="P23" s="48"/>
    </row>
    <row r="24" spans="1:15">
      <c r="A24" s="34" t="str">
        <f>"填表日期："&amp;基本信息!$C$14</f>
        <v>填表日期：2023年8月31日</v>
      </c>
      <c r="B24" s="102"/>
      <c r="C24" s="102"/>
      <c r="D24" s="102"/>
      <c r="E24" s="102"/>
      <c r="F24" s="102"/>
      <c r="G24" s="102"/>
      <c r="H24" s="102"/>
      <c r="I24" s="102"/>
      <c r="J24" s="33"/>
      <c r="K24" s="33"/>
      <c r="L24" s="33"/>
      <c r="M24" s="33"/>
      <c r="N24" s="33"/>
      <c r="O24" s="33"/>
    </row>
  </sheetData>
  <mergeCells count="11">
    <mergeCell ref="A6:A7"/>
    <mergeCell ref="B6:B7"/>
    <mergeCell ref="C6:C7"/>
    <mergeCell ref="D6:D7"/>
    <mergeCell ref="E6:E7"/>
    <mergeCell ref="F6:F7"/>
    <mergeCell ref="J6:J7"/>
    <mergeCell ref="L6:L7"/>
    <mergeCell ref="M6:M7"/>
    <mergeCell ref="N6:N7"/>
    <mergeCell ref="O6:O7"/>
  </mergeCells>
  <printOptions horizontalCentered="1"/>
  <pageMargins left="0.31496062992126" right="0.31496062992126" top="0.94488188976378" bottom="0.748031496062992" header="0.31496062992126" footer="0.31496062992126"/>
  <pageSetup paperSize="9" scale="89" fitToHeight="0" orientation="landscape"/>
  <headerFooter/>
  <colBreaks count="1" manualBreakCount="1">
    <brk id="15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4"/>
  <sheetViews>
    <sheetView showGridLines="0" view="pageBreakPreview" zoomScaleNormal="100" workbookViewId="0">
      <pane xSplit="17" ySplit="7" topLeftCell="R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" customWidth="1"/>
    <col min="2" max="2" width="5.44166666666667" customWidth="1"/>
    <col min="3" max="3" width="12.6666666666667" customWidth="1"/>
    <col min="4" max="4" width="11.2166666666667" customWidth="1"/>
    <col min="5" max="5" width="9" customWidth="1"/>
    <col min="6" max="7" width="3.44166666666667" customWidth="1"/>
    <col min="8" max="9" width="7.44166666666667" customWidth="1"/>
    <col min="10" max="10" width="9.775" customWidth="1"/>
    <col min="11" max="11" width="10.8833333333333" customWidth="1"/>
    <col min="12" max="12" width="9.775" customWidth="1"/>
    <col min="13" max="13" width="5.44166666666667" customWidth="1"/>
    <col min="14" max="14" width="9.775" customWidth="1"/>
    <col min="15" max="15" width="8.775" customWidth="1"/>
    <col min="16" max="16" width="7.44166666666667" customWidth="1"/>
    <col min="19" max="19" width="9.44166666666667" customWidth="1"/>
    <col min="20" max="20" width="5.44166666666667" customWidth="1"/>
    <col min="22" max="22" width="5.44166666666667" customWidth="1"/>
  </cols>
  <sheetData>
    <row r="1" ht="20.25" spans="1:17">
      <c r="A1" s="2" t="str">
        <f>目录!$C42</f>
        <v>固定资产——机械类设备评估申报明细表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6"/>
      <c r="P3" s="36"/>
      <c r="Q3" s="36" t="str">
        <f>目录!$E42&amp;目录!$F42</f>
        <v>表(申)4-8-2-1</v>
      </c>
    </row>
    <row r="4" spans="1:17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6" t="s">
        <v>222</v>
      </c>
    </row>
    <row r="5" spans="1:17">
      <c r="A5" s="151" t="s">
        <v>223</v>
      </c>
      <c r="B5" s="152"/>
      <c r="C5" s="152"/>
      <c r="D5" s="152"/>
      <c r="E5" s="152"/>
      <c r="F5" s="152"/>
      <c r="G5" s="152"/>
      <c r="H5" s="152"/>
      <c r="I5" s="152"/>
      <c r="J5" s="152"/>
      <c r="K5" s="156"/>
      <c r="L5" s="157" t="s">
        <v>224</v>
      </c>
      <c r="M5" s="158"/>
      <c r="N5" s="158"/>
      <c r="O5" s="158"/>
      <c r="P5" s="158"/>
      <c r="Q5" s="164"/>
    </row>
    <row r="6" s="1" customFormat="1" ht="12.75" spans="1:22">
      <c r="A6" s="76" t="s">
        <v>354</v>
      </c>
      <c r="B6" s="77" t="s">
        <v>484</v>
      </c>
      <c r="C6" s="77" t="s">
        <v>485</v>
      </c>
      <c r="D6" s="77" t="s">
        <v>375</v>
      </c>
      <c r="E6" s="77" t="s">
        <v>486</v>
      </c>
      <c r="F6" s="77" t="s">
        <v>487</v>
      </c>
      <c r="G6" s="77" t="s">
        <v>488</v>
      </c>
      <c r="H6" s="77" t="s">
        <v>489</v>
      </c>
      <c r="I6" s="77" t="s">
        <v>490</v>
      </c>
      <c r="J6" s="159" t="s">
        <v>225</v>
      </c>
      <c r="K6" s="160"/>
      <c r="L6" s="79" t="s">
        <v>361</v>
      </c>
      <c r="M6" s="14" t="s">
        <v>362</v>
      </c>
      <c r="N6" s="80" t="s">
        <v>363</v>
      </c>
      <c r="O6" s="161" t="s">
        <v>491</v>
      </c>
      <c r="P6" s="80" t="s">
        <v>213</v>
      </c>
      <c r="Q6" s="81" t="s">
        <v>293</v>
      </c>
      <c r="S6" s="103" t="s">
        <v>226</v>
      </c>
      <c r="T6" s="103" t="s">
        <v>227</v>
      </c>
      <c r="U6" s="103" t="s">
        <v>226</v>
      </c>
      <c r="V6" s="103" t="s">
        <v>227</v>
      </c>
    </row>
    <row r="7" s="1" customFormat="1" ht="12.75" spans="1:22">
      <c r="A7" s="82"/>
      <c r="B7" s="83"/>
      <c r="C7" s="83"/>
      <c r="D7" s="126"/>
      <c r="E7" s="126"/>
      <c r="F7" s="126"/>
      <c r="G7" s="126"/>
      <c r="H7" s="83"/>
      <c r="I7" s="83"/>
      <c r="J7" s="83" t="s">
        <v>366</v>
      </c>
      <c r="K7" s="113" t="s">
        <v>367</v>
      </c>
      <c r="L7" s="85"/>
      <c r="M7" s="86" t="s">
        <v>368</v>
      </c>
      <c r="N7" s="86"/>
      <c r="O7" s="86"/>
      <c r="P7" s="86"/>
      <c r="Q7" s="87"/>
      <c r="S7" s="104" t="s">
        <v>366</v>
      </c>
      <c r="T7" s="105"/>
      <c r="U7" s="104" t="s">
        <v>367</v>
      </c>
      <c r="V7" s="105"/>
    </row>
    <row r="8" ht="15" spans="1:22">
      <c r="A8" s="88">
        <v>1</v>
      </c>
      <c r="B8" s="89"/>
      <c r="C8" s="153"/>
      <c r="D8" s="154"/>
      <c r="E8" s="154"/>
      <c r="F8" s="154"/>
      <c r="G8" s="93"/>
      <c r="H8" s="114"/>
      <c r="I8" s="114"/>
      <c r="J8" s="162"/>
      <c r="K8" s="122"/>
      <c r="L8" s="20"/>
      <c r="M8" s="21"/>
      <c r="N8" s="21"/>
      <c r="O8" s="21" t="str">
        <f>IF(基本信息!$C$4&lt;&gt;"B","",N8-K8)</f>
        <v/>
      </c>
      <c r="P8" s="124" t="str">
        <f>IF(基本信息!$C$4&lt;&gt;"B","",IF(K8=0,0,ROUND(O8/ABS(K8),4)))</f>
        <v/>
      </c>
      <c r="Q8" s="165"/>
      <c r="S8" s="166"/>
      <c r="T8" s="107"/>
      <c r="U8" s="166"/>
      <c r="V8" s="107"/>
    </row>
    <row r="9" ht="15" spans="1:22">
      <c r="A9" s="88">
        <f>A8+1</f>
        <v>2</v>
      </c>
      <c r="B9" s="89"/>
      <c r="C9" s="153"/>
      <c r="D9" s="154"/>
      <c r="E9" s="154"/>
      <c r="F9" s="154"/>
      <c r="G9" s="93"/>
      <c r="H9" s="114"/>
      <c r="I9" s="114"/>
      <c r="J9" s="162"/>
      <c r="K9" s="122"/>
      <c r="L9" s="20"/>
      <c r="M9" s="21"/>
      <c r="N9" s="21"/>
      <c r="O9" s="21" t="str">
        <f>IF(基本信息!$C$4&lt;&gt;"B","",N9-K9)</f>
        <v/>
      </c>
      <c r="P9" s="124" t="str">
        <f>IF(基本信息!$C$4&lt;&gt;"B","",IF(K9=0,0,ROUND(O9/ABS(K9),4)))</f>
        <v/>
      </c>
      <c r="Q9" s="165"/>
      <c r="S9" s="167"/>
      <c r="T9" s="108"/>
      <c r="U9" s="167"/>
      <c r="V9" s="108"/>
    </row>
    <row r="10" ht="15" spans="1:22">
      <c r="A10" s="88">
        <f t="shared" ref="A10:A27" si="0">A9+1</f>
        <v>3</v>
      </c>
      <c r="B10" s="89"/>
      <c r="C10" s="153"/>
      <c r="D10" s="154"/>
      <c r="E10" s="154"/>
      <c r="F10" s="154"/>
      <c r="G10" s="93"/>
      <c r="H10" s="114"/>
      <c r="I10" s="114"/>
      <c r="J10" s="162"/>
      <c r="K10" s="122"/>
      <c r="L10" s="20"/>
      <c r="M10" s="21"/>
      <c r="N10" s="21"/>
      <c r="O10" s="21"/>
      <c r="P10" s="124"/>
      <c r="Q10" s="165"/>
      <c r="S10" s="167"/>
      <c r="T10" s="108"/>
      <c r="U10" s="167"/>
      <c r="V10" s="108"/>
    </row>
    <row r="11" ht="15" spans="1:22">
      <c r="A11" s="88">
        <f t="shared" si="0"/>
        <v>4</v>
      </c>
      <c r="B11" s="89"/>
      <c r="C11" s="153"/>
      <c r="D11" s="154"/>
      <c r="E11" s="154"/>
      <c r="F11" s="154"/>
      <c r="G11" s="93"/>
      <c r="H11" s="114"/>
      <c r="I11" s="114"/>
      <c r="J11" s="162"/>
      <c r="K11" s="122"/>
      <c r="L11" s="20"/>
      <c r="M11" s="21"/>
      <c r="N11" s="21"/>
      <c r="O11" s="21"/>
      <c r="P11" s="124"/>
      <c r="Q11" s="165"/>
      <c r="S11" s="167"/>
      <c r="T11" s="108"/>
      <c r="U11" s="167"/>
      <c r="V11" s="108"/>
    </row>
    <row r="12" ht="15" spans="1:22">
      <c r="A12" s="88">
        <f t="shared" si="0"/>
        <v>5</v>
      </c>
      <c r="B12" s="89"/>
      <c r="C12" s="153"/>
      <c r="D12" s="154"/>
      <c r="E12" s="154"/>
      <c r="F12" s="154"/>
      <c r="G12" s="93"/>
      <c r="H12" s="114"/>
      <c r="I12" s="114"/>
      <c r="J12" s="162"/>
      <c r="K12" s="122"/>
      <c r="L12" s="20"/>
      <c r="M12" s="21"/>
      <c r="N12" s="21"/>
      <c r="O12" s="21"/>
      <c r="P12" s="124"/>
      <c r="Q12" s="165"/>
      <c r="S12" s="167"/>
      <c r="T12" s="108"/>
      <c r="U12" s="167"/>
      <c r="V12" s="108"/>
    </row>
    <row r="13" ht="15" spans="1:22">
      <c r="A13" s="88">
        <f t="shared" si="0"/>
        <v>6</v>
      </c>
      <c r="B13" s="89"/>
      <c r="C13" s="153"/>
      <c r="D13" s="154"/>
      <c r="E13" s="154"/>
      <c r="F13" s="154"/>
      <c r="G13" s="93"/>
      <c r="H13" s="114"/>
      <c r="I13" s="114"/>
      <c r="J13" s="162"/>
      <c r="K13" s="122"/>
      <c r="L13" s="20"/>
      <c r="M13" s="21"/>
      <c r="N13" s="21"/>
      <c r="O13" s="21"/>
      <c r="P13" s="124"/>
      <c r="Q13" s="165"/>
      <c r="S13" s="167"/>
      <c r="T13" s="108"/>
      <c r="U13" s="167"/>
      <c r="V13" s="108"/>
    </row>
    <row r="14" ht="15" spans="1:22">
      <c r="A14" s="88">
        <f t="shared" si="0"/>
        <v>7</v>
      </c>
      <c r="B14" s="89"/>
      <c r="C14" s="153"/>
      <c r="D14" s="154"/>
      <c r="E14" s="154"/>
      <c r="F14" s="154"/>
      <c r="G14" s="93"/>
      <c r="H14" s="114"/>
      <c r="I14" s="114"/>
      <c r="J14" s="162"/>
      <c r="K14" s="122"/>
      <c r="L14" s="20"/>
      <c r="M14" s="21"/>
      <c r="N14" s="21"/>
      <c r="O14" s="21"/>
      <c r="P14" s="124"/>
      <c r="Q14" s="165"/>
      <c r="S14" s="167"/>
      <c r="T14" s="108"/>
      <c r="U14" s="167"/>
      <c r="V14" s="108"/>
    </row>
    <row r="15" ht="15" spans="1:22">
      <c r="A15" s="88">
        <f t="shared" si="0"/>
        <v>8</v>
      </c>
      <c r="B15" s="89"/>
      <c r="C15" s="153"/>
      <c r="D15" s="154"/>
      <c r="E15" s="154"/>
      <c r="F15" s="154"/>
      <c r="G15" s="93"/>
      <c r="H15" s="114"/>
      <c r="I15" s="114"/>
      <c r="J15" s="162"/>
      <c r="K15" s="122"/>
      <c r="L15" s="20"/>
      <c r="M15" s="21"/>
      <c r="N15" s="21"/>
      <c r="O15" s="21"/>
      <c r="P15" s="124"/>
      <c r="Q15" s="165"/>
      <c r="S15" s="167"/>
      <c r="T15" s="108"/>
      <c r="U15" s="167"/>
      <c r="V15" s="108"/>
    </row>
    <row r="16" ht="15" spans="1:22">
      <c r="A16" s="88">
        <f t="shared" si="0"/>
        <v>9</v>
      </c>
      <c r="B16" s="89"/>
      <c r="C16" s="153"/>
      <c r="D16" s="154"/>
      <c r="E16" s="154"/>
      <c r="F16" s="154"/>
      <c r="G16" s="93"/>
      <c r="H16" s="114"/>
      <c r="I16" s="114"/>
      <c r="J16" s="162"/>
      <c r="K16" s="122"/>
      <c r="L16" s="20"/>
      <c r="M16" s="21"/>
      <c r="N16" s="21"/>
      <c r="O16" s="21"/>
      <c r="P16" s="124"/>
      <c r="Q16" s="165"/>
      <c r="S16" s="167"/>
      <c r="T16" s="108"/>
      <c r="U16" s="167"/>
      <c r="V16" s="108"/>
    </row>
    <row r="17" ht="15" spans="1:22">
      <c r="A17" s="88">
        <f t="shared" si="0"/>
        <v>10</v>
      </c>
      <c r="B17" s="89"/>
      <c r="C17" s="153"/>
      <c r="D17" s="154"/>
      <c r="E17" s="154"/>
      <c r="F17" s="154"/>
      <c r="G17" s="93"/>
      <c r="H17" s="114"/>
      <c r="I17" s="114"/>
      <c r="J17" s="162"/>
      <c r="K17" s="122"/>
      <c r="L17" s="20"/>
      <c r="M17" s="21"/>
      <c r="N17" s="21"/>
      <c r="O17" s="21"/>
      <c r="P17" s="124"/>
      <c r="Q17" s="165"/>
      <c r="S17" s="167"/>
      <c r="T17" s="108"/>
      <c r="U17" s="167"/>
      <c r="V17" s="108"/>
    </row>
    <row r="18" ht="15" spans="1:22">
      <c r="A18" s="88">
        <f t="shared" si="0"/>
        <v>11</v>
      </c>
      <c r="B18" s="89"/>
      <c r="C18" s="153"/>
      <c r="D18" s="154"/>
      <c r="E18" s="154"/>
      <c r="F18" s="154"/>
      <c r="G18" s="93"/>
      <c r="H18" s="114"/>
      <c r="I18" s="114"/>
      <c r="J18" s="162"/>
      <c r="K18" s="122"/>
      <c r="L18" s="20"/>
      <c r="M18" s="21"/>
      <c r="N18" s="21"/>
      <c r="O18" s="21"/>
      <c r="P18" s="124"/>
      <c r="Q18" s="165"/>
      <c r="S18" s="167"/>
      <c r="T18" s="108"/>
      <c r="U18" s="167"/>
      <c r="V18" s="108"/>
    </row>
    <row r="19" ht="15" spans="1:22">
      <c r="A19" s="88">
        <f t="shared" si="0"/>
        <v>12</v>
      </c>
      <c r="B19" s="89"/>
      <c r="C19" s="153"/>
      <c r="D19" s="154"/>
      <c r="E19" s="154"/>
      <c r="F19" s="154"/>
      <c r="G19" s="93"/>
      <c r="H19" s="114"/>
      <c r="I19" s="114"/>
      <c r="J19" s="162"/>
      <c r="K19" s="122"/>
      <c r="L19" s="20"/>
      <c r="M19" s="21"/>
      <c r="N19" s="21"/>
      <c r="O19" s="21"/>
      <c r="P19" s="124"/>
      <c r="Q19" s="165"/>
      <c r="S19" s="167"/>
      <c r="T19" s="108"/>
      <c r="U19" s="167"/>
      <c r="V19" s="108"/>
    </row>
    <row r="20" ht="15" spans="1:22">
      <c r="A20" s="88">
        <f t="shared" si="0"/>
        <v>13</v>
      </c>
      <c r="B20" s="89"/>
      <c r="C20" s="153"/>
      <c r="D20" s="154"/>
      <c r="E20" s="154"/>
      <c r="F20" s="154"/>
      <c r="G20" s="93"/>
      <c r="H20" s="114"/>
      <c r="I20" s="114"/>
      <c r="J20" s="162"/>
      <c r="K20" s="122"/>
      <c r="L20" s="20"/>
      <c r="M20" s="21"/>
      <c r="N20" s="21"/>
      <c r="O20" s="21"/>
      <c r="P20" s="124"/>
      <c r="Q20" s="165"/>
      <c r="S20" s="167"/>
      <c r="T20" s="108"/>
      <c r="U20" s="167"/>
      <c r="V20" s="108"/>
    </row>
    <row r="21" ht="15" spans="1:22">
      <c r="A21" s="88">
        <f t="shared" si="0"/>
        <v>14</v>
      </c>
      <c r="B21" s="89"/>
      <c r="C21" s="153"/>
      <c r="D21" s="154"/>
      <c r="E21" s="154"/>
      <c r="F21" s="154"/>
      <c r="G21" s="93"/>
      <c r="H21" s="114"/>
      <c r="I21" s="114"/>
      <c r="J21" s="162"/>
      <c r="K21" s="122"/>
      <c r="L21" s="20"/>
      <c r="M21" s="21"/>
      <c r="N21" s="21"/>
      <c r="O21" s="21"/>
      <c r="P21" s="124"/>
      <c r="Q21" s="165"/>
      <c r="S21" s="167"/>
      <c r="T21" s="108"/>
      <c r="U21" s="167"/>
      <c r="V21" s="108"/>
    </row>
    <row r="22" ht="15" spans="1:22">
      <c r="A22" s="88">
        <f t="shared" si="0"/>
        <v>15</v>
      </c>
      <c r="B22" s="89"/>
      <c r="C22" s="153"/>
      <c r="D22" s="154"/>
      <c r="E22" s="154"/>
      <c r="F22" s="154"/>
      <c r="G22" s="93"/>
      <c r="H22" s="114"/>
      <c r="I22" s="114"/>
      <c r="J22" s="162"/>
      <c r="K22" s="122"/>
      <c r="L22" s="20"/>
      <c r="M22" s="21"/>
      <c r="N22" s="21"/>
      <c r="O22" s="21"/>
      <c r="P22" s="124"/>
      <c r="Q22" s="165"/>
      <c r="S22" s="167"/>
      <c r="T22" s="108"/>
      <c r="U22" s="167"/>
      <c r="V22" s="108"/>
    </row>
    <row r="23" ht="15" spans="1:22">
      <c r="A23" s="88">
        <f t="shared" si="0"/>
        <v>16</v>
      </c>
      <c r="B23" s="89"/>
      <c r="C23" s="153"/>
      <c r="D23" s="154"/>
      <c r="E23" s="154"/>
      <c r="F23" s="154"/>
      <c r="G23" s="93"/>
      <c r="H23" s="114"/>
      <c r="I23" s="114"/>
      <c r="J23" s="162"/>
      <c r="K23" s="122"/>
      <c r="L23" s="20"/>
      <c r="M23" s="21"/>
      <c r="N23" s="21"/>
      <c r="O23" s="21"/>
      <c r="P23" s="124"/>
      <c r="Q23" s="165"/>
      <c r="S23" s="167"/>
      <c r="T23" s="108"/>
      <c r="U23" s="167"/>
      <c r="V23" s="108"/>
    </row>
    <row r="24" ht="15" spans="1:22">
      <c r="A24" s="88">
        <f t="shared" si="0"/>
        <v>17</v>
      </c>
      <c r="B24" s="89"/>
      <c r="C24" s="153"/>
      <c r="D24" s="154"/>
      <c r="E24" s="154"/>
      <c r="F24" s="154"/>
      <c r="G24" s="93"/>
      <c r="H24" s="114"/>
      <c r="I24" s="114"/>
      <c r="J24" s="162"/>
      <c r="K24" s="122"/>
      <c r="L24" s="20"/>
      <c r="M24" s="21"/>
      <c r="N24" s="21"/>
      <c r="O24" s="21"/>
      <c r="P24" s="124"/>
      <c r="Q24" s="165"/>
      <c r="S24" s="167"/>
      <c r="T24" s="108"/>
      <c r="U24" s="167"/>
      <c r="V24" s="108"/>
    </row>
    <row r="25" ht="15" spans="1:22">
      <c r="A25" s="88">
        <f t="shared" si="0"/>
        <v>18</v>
      </c>
      <c r="B25" s="89"/>
      <c r="C25" s="153"/>
      <c r="D25" s="154"/>
      <c r="E25" s="154"/>
      <c r="F25" s="154"/>
      <c r="G25" s="93"/>
      <c r="H25" s="114"/>
      <c r="I25" s="114"/>
      <c r="J25" s="162"/>
      <c r="K25" s="122"/>
      <c r="L25" s="20"/>
      <c r="M25" s="21"/>
      <c r="N25" s="21"/>
      <c r="O25" s="21"/>
      <c r="P25" s="124"/>
      <c r="Q25" s="165"/>
      <c r="S25" s="167"/>
      <c r="T25" s="108"/>
      <c r="U25" s="167"/>
      <c r="V25" s="108"/>
    </row>
    <row r="26" ht="15" spans="1:22">
      <c r="A26" s="88">
        <f t="shared" si="0"/>
        <v>19</v>
      </c>
      <c r="B26" s="89"/>
      <c r="C26" s="153"/>
      <c r="D26" s="154"/>
      <c r="E26" s="154"/>
      <c r="F26" s="154"/>
      <c r="G26" s="93"/>
      <c r="H26" s="114"/>
      <c r="I26" s="114"/>
      <c r="J26" s="162"/>
      <c r="K26" s="122"/>
      <c r="L26" s="20"/>
      <c r="M26" s="21"/>
      <c r="N26" s="21"/>
      <c r="O26" s="21"/>
      <c r="P26" s="124"/>
      <c r="Q26" s="165"/>
      <c r="S26" s="167"/>
      <c r="T26" s="108"/>
      <c r="U26" s="167"/>
      <c r="V26" s="108"/>
    </row>
    <row r="27" ht="15" spans="1:22">
      <c r="A27" s="88">
        <f t="shared" si="0"/>
        <v>20</v>
      </c>
      <c r="B27" s="89"/>
      <c r="C27" s="153"/>
      <c r="D27" s="154"/>
      <c r="E27" s="154"/>
      <c r="F27" s="154"/>
      <c r="G27" s="93"/>
      <c r="H27" s="114"/>
      <c r="I27" s="114"/>
      <c r="J27" s="162"/>
      <c r="K27" s="122"/>
      <c r="L27" s="20"/>
      <c r="M27" s="21"/>
      <c r="N27" s="21"/>
      <c r="O27" s="21"/>
      <c r="P27" s="124"/>
      <c r="Q27" s="165"/>
      <c r="S27" s="167"/>
      <c r="T27" s="108"/>
      <c r="U27" s="167"/>
      <c r="V27" s="108"/>
    </row>
    <row r="28" ht="15" spans="1:22">
      <c r="A28" s="88"/>
      <c r="B28" s="89"/>
      <c r="C28" s="153"/>
      <c r="D28" s="154"/>
      <c r="E28" s="154"/>
      <c r="F28" s="154"/>
      <c r="G28" s="93"/>
      <c r="H28" s="114"/>
      <c r="I28" s="114"/>
      <c r="J28" s="162"/>
      <c r="K28" s="122"/>
      <c r="L28" s="20"/>
      <c r="M28" s="21"/>
      <c r="N28" s="21"/>
      <c r="O28" s="21"/>
      <c r="P28" s="124"/>
      <c r="Q28" s="165"/>
      <c r="S28" s="167"/>
      <c r="T28" s="108"/>
      <c r="U28" s="167"/>
      <c r="V28" s="108"/>
    </row>
    <row r="29" spans="1:22">
      <c r="A29" s="118"/>
      <c r="B29" s="119"/>
      <c r="C29" s="119" t="s">
        <v>288</v>
      </c>
      <c r="D29" s="121"/>
      <c r="E29" s="121"/>
      <c r="F29" s="121"/>
      <c r="G29" s="121"/>
      <c r="H29" s="121"/>
      <c r="I29" s="121"/>
      <c r="J29" s="162">
        <f>ROUND(SUM(J8:J28),2)</f>
        <v>0</v>
      </c>
      <c r="K29" s="122">
        <f>ROUND(SUM(K8:K28),2)</f>
        <v>0</v>
      </c>
      <c r="L29" s="20" t="str">
        <f>IF(基本信息!$C$4&lt;&gt;"B","",ROUND(SUM(L8:L28),2))</f>
        <v/>
      </c>
      <c r="M29" s="21"/>
      <c r="N29" s="21" t="str">
        <f>IF(基本信息!$C$4&lt;&gt;"B","",ROUND(SUM(N8:N28),2))</f>
        <v/>
      </c>
      <c r="O29" s="21" t="str">
        <f>IF(基本信息!$C$4&lt;&gt;"B","",ROUND(SUM(O8:O28),2))</f>
        <v/>
      </c>
      <c r="P29" s="124" t="str">
        <f>IF(基本信息!$C$4&lt;&gt;"B","",IF(K29=0,0,ROUND(O29/ABS(K29),4)))</f>
        <v/>
      </c>
      <c r="Q29" s="41"/>
      <c r="S29" s="167"/>
      <c r="T29" s="109"/>
      <c r="U29" s="167"/>
      <c r="V29" s="109"/>
    </row>
    <row r="30" spans="1:22">
      <c r="A30" s="123"/>
      <c r="B30" s="119"/>
      <c r="C30" s="119" t="s">
        <v>483</v>
      </c>
      <c r="D30" s="121"/>
      <c r="E30" s="121"/>
      <c r="F30" s="121"/>
      <c r="G30" s="121"/>
      <c r="H30" s="121"/>
      <c r="I30" s="121"/>
      <c r="J30" s="162"/>
      <c r="K30" s="122"/>
      <c r="L30" s="20"/>
      <c r="M30" s="21"/>
      <c r="N30" s="21"/>
      <c r="O30" s="21" t="str">
        <f>IF(基本信息!$C$4&lt;&gt;"B","",N30-K30)</f>
        <v/>
      </c>
      <c r="P30" s="124" t="str">
        <f>IF(基本信息!$C$4&lt;&gt;"B","",IF(K30=0,0,ROUND(O30/ABS(K30),4)))</f>
        <v/>
      </c>
      <c r="Q30" s="61"/>
      <c r="S30" s="167"/>
      <c r="T30" s="109"/>
      <c r="U30" s="167"/>
      <c r="V30" s="109"/>
    </row>
    <row r="31" ht="15" spans="1:22">
      <c r="A31" s="96"/>
      <c r="B31" s="155"/>
      <c r="C31" s="97" t="s">
        <v>288</v>
      </c>
      <c r="D31" s="98"/>
      <c r="E31" s="98"/>
      <c r="F31" s="98"/>
      <c r="G31" s="98"/>
      <c r="H31" s="98"/>
      <c r="I31" s="98"/>
      <c r="J31" s="163">
        <f>J29-J30</f>
        <v>0</v>
      </c>
      <c r="K31" s="99">
        <f>K29-K30</f>
        <v>0</v>
      </c>
      <c r="L31" s="31" t="str">
        <f>IF(基本信息!$C$4&lt;&gt;"B","",L29-L30)</f>
        <v/>
      </c>
      <c r="M31" s="32"/>
      <c r="N31" s="32" t="str">
        <f>IF(基本信息!$C$4&lt;&gt;"B","",N29-N30)</f>
        <v/>
      </c>
      <c r="O31" s="32" t="str">
        <f>IF(基本信息!$C$4&lt;&gt;"B","",O29-O30)</f>
        <v/>
      </c>
      <c r="P31" s="100" t="str">
        <f>IF(基本信息!$C$4&lt;&gt;"B","",IF(K31=0,0,ROUND(O31/ABS(K31),4)))</f>
        <v/>
      </c>
      <c r="Q31" s="101"/>
      <c r="S31" s="168"/>
      <c r="T31" s="111" t="str">
        <f>IF(J31-S31=0,"OK","F")</f>
        <v>OK</v>
      </c>
      <c r="U31" s="168"/>
      <c r="V31" s="111" t="str">
        <f>IF(K31-U31=0,"OK","F")</f>
        <v>OK</v>
      </c>
    </row>
    <row r="32" spans="1:1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8">
      <c r="A33" s="34" t="str">
        <f>"被评估企业填表人："&amp;基本信息!$C$13</f>
        <v>被评估企业填表人：易海龙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33"/>
      <c r="M33" s="33"/>
      <c r="N33" s="33"/>
      <c r="O33" s="33"/>
      <c r="P33" s="33"/>
      <c r="Q33" s="47" t="str">
        <f>IF(基本信息!$C$4="B","评估人员:"&amp;基本信息!$C57,"")</f>
        <v/>
      </c>
      <c r="R33" s="48"/>
    </row>
    <row r="34" spans="1:17">
      <c r="A34" s="34" t="str">
        <f>"填表日期："&amp;基本信息!$C$14</f>
        <v>填表日期：2023年8月31日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33"/>
      <c r="M34" s="33"/>
      <c r="N34" s="33"/>
      <c r="O34" s="33"/>
      <c r="P34" s="33"/>
      <c r="Q34" s="33"/>
    </row>
  </sheetData>
  <mergeCells count="14"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L6:L7"/>
    <mergeCell ref="N6:N7"/>
    <mergeCell ref="O6:O7"/>
    <mergeCell ref="P6:P7"/>
    <mergeCell ref="Q6:Q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4"/>
  <sheetViews>
    <sheetView showGridLines="0" view="pageBreakPreview" zoomScaleNormal="100" workbookViewId="0">
      <pane xSplit="18" ySplit="7" topLeftCell="S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" customWidth="1"/>
    <col min="2" max="2" width="5.44166666666667" customWidth="1"/>
    <col min="3" max="3" width="14.4416666666667" customWidth="1"/>
    <col min="4" max="4" width="11.2166666666667" customWidth="1"/>
    <col min="5" max="5" width="9" customWidth="1"/>
    <col min="6" max="7" width="3.44166666666667" customWidth="1"/>
    <col min="8" max="9" width="5.44166666666667" customWidth="1"/>
    <col min="10" max="10" width="7.33333333333333" customWidth="1"/>
    <col min="11" max="11" width="9.775" customWidth="1"/>
    <col min="12" max="12" width="10.8833333333333" customWidth="1"/>
    <col min="13" max="13" width="9.775" customWidth="1"/>
    <col min="14" max="14" width="5.44166666666667" customWidth="1"/>
    <col min="15" max="15" width="9.775" customWidth="1"/>
    <col min="16" max="16" width="8.775" customWidth="1"/>
    <col min="17" max="17" width="7.44166666666667" customWidth="1"/>
    <col min="20" max="20" width="9.44166666666667" customWidth="1"/>
    <col min="21" max="21" width="5.44166666666667" customWidth="1"/>
    <col min="23" max="23" width="5.44166666666667" customWidth="1"/>
  </cols>
  <sheetData>
    <row r="1" ht="20.25" spans="1:18">
      <c r="A1" s="2" t="str">
        <f>目录!$C43</f>
        <v>固定资产——运输类设备评估申报明细表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6"/>
      <c r="Q3" s="36"/>
      <c r="R3" s="36" t="str">
        <f>目录!$E43&amp;目录!$F43</f>
        <v>表(申)4-8-2-2</v>
      </c>
    </row>
    <row r="4" spans="1:18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6" t="s">
        <v>222</v>
      </c>
    </row>
    <row r="5" spans="1:18">
      <c r="A5" s="151" t="s">
        <v>223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6"/>
      <c r="M5" s="157" t="s">
        <v>224</v>
      </c>
      <c r="N5" s="158"/>
      <c r="O5" s="158"/>
      <c r="P5" s="158"/>
      <c r="Q5" s="158"/>
      <c r="R5" s="164"/>
    </row>
    <row r="6" s="1" customFormat="1" ht="12.75" spans="1:23">
      <c r="A6" s="76" t="s">
        <v>354</v>
      </c>
      <c r="B6" s="77" t="s">
        <v>492</v>
      </c>
      <c r="C6" s="77" t="s">
        <v>493</v>
      </c>
      <c r="D6" s="77" t="s">
        <v>375</v>
      </c>
      <c r="E6" s="77" t="s">
        <v>486</v>
      </c>
      <c r="F6" s="77" t="s">
        <v>487</v>
      </c>
      <c r="G6" s="77" t="s">
        <v>488</v>
      </c>
      <c r="H6" s="77" t="s">
        <v>489</v>
      </c>
      <c r="I6" s="77" t="s">
        <v>490</v>
      </c>
      <c r="J6" s="77" t="s">
        <v>494</v>
      </c>
      <c r="K6" s="159" t="s">
        <v>225</v>
      </c>
      <c r="L6" s="160"/>
      <c r="M6" s="79" t="s">
        <v>361</v>
      </c>
      <c r="N6" s="14" t="s">
        <v>362</v>
      </c>
      <c r="O6" s="80" t="s">
        <v>363</v>
      </c>
      <c r="P6" s="161" t="s">
        <v>491</v>
      </c>
      <c r="Q6" s="80" t="s">
        <v>213</v>
      </c>
      <c r="R6" s="81" t="s">
        <v>293</v>
      </c>
      <c r="T6" s="103" t="s">
        <v>226</v>
      </c>
      <c r="U6" s="103" t="s">
        <v>227</v>
      </c>
      <c r="V6" s="103" t="s">
        <v>226</v>
      </c>
      <c r="W6" s="103" t="s">
        <v>227</v>
      </c>
    </row>
    <row r="7" s="1" customFormat="1" ht="12.75" spans="1:23">
      <c r="A7" s="82"/>
      <c r="B7" s="83"/>
      <c r="C7" s="83"/>
      <c r="D7" s="126"/>
      <c r="E7" s="126"/>
      <c r="F7" s="126"/>
      <c r="G7" s="126"/>
      <c r="H7" s="83"/>
      <c r="I7" s="83"/>
      <c r="J7" s="126"/>
      <c r="K7" s="83" t="s">
        <v>366</v>
      </c>
      <c r="L7" s="113" t="s">
        <v>367</v>
      </c>
      <c r="M7" s="85"/>
      <c r="N7" s="86" t="s">
        <v>368</v>
      </c>
      <c r="O7" s="86"/>
      <c r="P7" s="86"/>
      <c r="Q7" s="86"/>
      <c r="R7" s="87"/>
      <c r="T7" s="104" t="s">
        <v>366</v>
      </c>
      <c r="U7" s="105"/>
      <c r="V7" s="104" t="s">
        <v>367</v>
      </c>
      <c r="W7" s="105"/>
    </row>
    <row r="8" ht="15" spans="1:23">
      <c r="A8" s="88">
        <v>1</v>
      </c>
      <c r="B8" s="89"/>
      <c r="C8" s="153"/>
      <c r="D8" s="154"/>
      <c r="E8" s="154"/>
      <c r="F8" s="154"/>
      <c r="G8" s="93"/>
      <c r="H8" s="114"/>
      <c r="I8" s="114"/>
      <c r="J8" s="93"/>
      <c r="K8" s="162"/>
      <c r="L8" s="122"/>
      <c r="M8" s="20"/>
      <c r="N8" s="21"/>
      <c r="O8" s="21"/>
      <c r="P8" s="21" t="str">
        <f>IF(基本信息!$C$4&lt;&gt;"B","",O8-L8)</f>
        <v/>
      </c>
      <c r="Q8" s="124" t="str">
        <f>IF(基本信息!$C$4&lt;&gt;"B","",IF(L8=0,0,ROUND(P8/ABS(L8),4)))</f>
        <v/>
      </c>
      <c r="R8" s="165"/>
      <c r="T8" s="166"/>
      <c r="U8" s="107"/>
      <c r="V8" s="166"/>
      <c r="W8" s="107"/>
    </row>
    <row r="9" ht="15" spans="1:23">
      <c r="A9" s="88">
        <f>A8+1</f>
        <v>2</v>
      </c>
      <c r="B9" s="89"/>
      <c r="C9" s="153"/>
      <c r="D9" s="154"/>
      <c r="E9" s="154"/>
      <c r="F9" s="154"/>
      <c r="G9" s="93"/>
      <c r="H9" s="114"/>
      <c r="I9" s="114"/>
      <c r="J9" s="93"/>
      <c r="K9" s="162"/>
      <c r="L9" s="122"/>
      <c r="M9" s="20"/>
      <c r="N9" s="21"/>
      <c r="O9" s="21"/>
      <c r="P9" s="21" t="str">
        <f>IF(基本信息!$C$4&lt;&gt;"B","",O9-L9)</f>
        <v/>
      </c>
      <c r="Q9" s="124" t="str">
        <f>IF(基本信息!$C$4&lt;&gt;"B","",IF(L9=0,0,ROUND(P9/ABS(L9),4)))</f>
        <v/>
      </c>
      <c r="R9" s="165"/>
      <c r="T9" s="167"/>
      <c r="U9" s="108"/>
      <c r="V9" s="167"/>
      <c r="W9" s="108"/>
    </row>
    <row r="10" ht="15" spans="1:23">
      <c r="A10" s="88">
        <f t="shared" ref="A10:A27" si="0">A9+1</f>
        <v>3</v>
      </c>
      <c r="B10" s="89"/>
      <c r="C10" s="153"/>
      <c r="D10" s="154"/>
      <c r="E10" s="154"/>
      <c r="F10" s="154"/>
      <c r="G10" s="93"/>
      <c r="H10" s="114"/>
      <c r="I10" s="114"/>
      <c r="J10" s="93"/>
      <c r="K10" s="162"/>
      <c r="L10" s="122"/>
      <c r="M10" s="20"/>
      <c r="N10" s="21"/>
      <c r="O10" s="21"/>
      <c r="P10" s="21"/>
      <c r="Q10" s="124"/>
      <c r="R10" s="165"/>
      <c r="T10" s="167"/>
      <c r="U10" s="108"/>
      <c r="V10" s="167"/>
      <c r="W10" s="108"/>
    </row>
    <row r="11" ht="15" spans="1:23">
      <c r="A11" s="88">
        <f t="shared" si="0"/>
        <v>4</v>
      </c>
      <c r="B11" s="89"/>
      <c r="C11" s="153"/>
      <c r="D11" s="154"/>
      <c r="E11" s="154"/>
      <c r="F11" s="154"/>
      <c r="G11" s="93"/>
      <c r="H11" s="114"/>
      <c r="I11" s="114"/>
      <c r="J11" s="93"/>
      <c r="K11" s="162"/>
      <c r="L11" s="122"/>
      <c r="M11" s="20"/>
      <c r="N11" s="21"/>
      <c r="O11" s="21"/>
      <c r="P11" s="21"/>
      <c r="Q11" s="124"/>
      <c r="R11" s="165"/>
      <c r="T11" s="167"/>
      <c r="U11" s="108"/>
      <c r="V11" s="167"/>
      <c r="W11" s="108"/>
    </row>
    <row r="12" ht="15" spans="1:23">
      <c r="A12" s="88">
        <f t="shared" si="0"/>
        <v>5</v>
      </c>
      <c r="B12" s="89"/>
      <c r="C12" s="153"/>
      <c r="D12" s="154"/>
      <c r="E12" s="154"/>
      <c r="F12" s="154"/>
      <c r="G12" s="93"/>
      <c r="H12" s="114"/>
      <c r="I12" s="114"/>
      <c r="J12" s="93"/>
      <c r="K12" s="162"/>
      <c r="L12" s="122"/>
      <c r="M12" s="20"/>
      <c r="N12" s="21"/>
      <c r="O12" s="21"/>
      <c r="P12" s="21"/>
      <c r="Q12" s="124"/>
      <c r="R12" s="165"/>
      <c r="T12" s="167"/>
      <c r="U12" s="108"/>
      <c r="V12" s="167"/>
      <c r="W12" s="108"/>
    </row>
    <row r="13" ht="15" spans="1:23">
      <c r="A13" s="88">
        <f t="shared" si="0"/>
        <v>6</v>
      </c>
      <c r="B13" s="89"/>
      <c r="C13" s="153"/>
      <c r="D13" s="154"/>
      <c r="E13" s="154"/>
      <c r="F13" s="154"/>
      <c r="G13" s="93"/>
      <c r="H13" s="114"/>
      <c r="I13" s="114"/>
      <c r="J13" s="93"/>
      <c r="K13" s="162"/>
      <c r="L13" s="122"/>
      <c r="M13" s="20"/>
      <c r="N13" s="21"/>
      <c r="O13" s="21"/>
      <c r="P13" s="21"/>
      <c r="Q13" s="124"/>
      <c r="R13" s="165"/>
      <c r="T13" s="167"/>
      <c r="U13" s="108"/>
      <c r="V13" s="167"/>
      <c r="W13" s="108"/>
    </row>
    <row r="14" ht="15" spans="1:23">
      <c r="A14" s="88">
        <f t="shared" si="0"/>
        <v>7</v>
      </c>
      <c r="B14" s="89"/>
      <c r="C14" s="153"/>
      <c r="D14" s="154"/>
      <c r="E14" s="154"/>
      <c r="F14" s="154"/>
      <c r="G14" s="93"/>
      <c r="H14" s="114"/>
      <c r="I14" s="114"/>
      <c r="J14" s="93"/>
      <c r="K14" s="162"/>
      <c r="L14" s="122"/>
      <c r="M14" s="20"/>
      <c r="N14" s="21"/>
      <c r="O14" s="21"/>
      <c r="P14" s="21"/>
      <c r="Q14" s="124"/>
      <c r="R14" s="165"/>
      <c r="T14" s="167"/>
      <c r="U14" s="108"/>
      <c r="V14" s="167"/>
      <c r="W14" s="108"/>
    </row>
    <row r="15" ht="15" spans="1:23">
      <c r="A15" s="88">
        <f t="shared" si="0"/>
        <v>8</v>
      </c>
      <c r="B15" s="89"/>
      <c r="C15" s="153"/>
      <c r="D15" s="154"/>
      <c r="E15" s="154"/>
      <c r="F15" s="154"/>
      <c r="G15" s="93"/>
      <c r="H15" s="114"/>
      <c r="I15" s="114"/>
      <c r="J15" s="93"/>
      <c r="K15" s="162"/>
      <c r="L15" s="122"/>
      <c r="M15" s="20"/>
      <c r="N15" s="21"/>
      <c r="O15" s="21"/>
      <c r="P15" s="21"/>
      <c r="Q15" s="124"/>
      <c r="R15" s="165"/>
      <c r="T15" s="167"/>
      <c r="U15" s="108"/>
      <c r="V15" s="167"/>
      <c r="W15" s="108"/>
    </row>
    <row r="16" ht="15" spans="1:23">
      <c r="A16" s="88">
        <f t="shared" si="0"/>
        <v>9</v>
      </c>
      <c r="B16" s="89"/>
      <c r="C16" s="153"/>
      <c r="D16" s="154"/>
      <c r="E16" s="154"/>
      <c r="F16" s="154"/>
      <c r="G16" s="93"/>
      <c r="H16" s="114"/>
      <c r="I16" s="114"/>
      <c r="J16" s="93"/>
      <c r="K16" s="162"/>
      <c r="L16" s="122"/>
      <c r="M16" s="20"/>
      <c r="N16" s="21"/>
      <c r="O16" s="21"/>
      <c r="P16" s="21"/>
      <c r="Q16" s="124"/>
      <c r="R16" s="165"/>
      <c r="T16" s="167"/>
      <c r="U16" s="108"/>
      <c r="V16" s="167"/>
      <c r="W16" s="108"/>
    </row>
    <row r="17" ht="15" spans="1:23">
      <c r="A17" s="88">
        <f t="shared" si="0"/>
        <v>10</v>
      </c>
      <c r="B17" s="89"/>
      <c r="C17" s="153"/>
      <c r="D17" s="154"/>
      <c r="E17" s="154"/>
      <c r="F17" s="154"/>
      <c r="G17" s="93"/>
      <c r="H17" s="114"/>
      <c r="I17" s="114"/>
      <c r="J17" s="93"/>
      <c r="K17" s="162"/>
      <c r="L17" s="122"/>
      <c r="M17" s="20"/>
      <c r="N17" s="21"/>
      <c r="O17" s="21"/>
      <c r="P17" s="21"/>
      <c r="Q17" s="124"/>
      <c r="R17" s="165"/>
      <c r="T17" s="167"/>
      <c r="U17" s="108"/>
      <c r="V17" s="167"/>
      <c r="W17" s="108"/>
    </row>
    <row r="18" ht="15" spans="1:23">
      <c r="A18" s="88">
        <f t="shared" si="0"/>
        <v>11</v>
      </c>
      <c r="B18" s="89"/>
      <c r="C18" s="153"/>
      <c r="D18" s="154"/>
      <c r="E18" s="154"/>
      <c r="F18" s="154"/>
      <c r="G18" s="93"/>
      <c r="H18" s="114"/>
      <c r="I18" s="114"/>
      <c r="J18" s="93"/>
      <c r="K18" s="162"/>
      <c r="L18" s="122"/>
      <c r="M18" s="20"/>
      <c r="N18" s="21"/>
      <c r="O18" s="21"/>
      <c r="P18" s="21"/>
      <c r="Q18" s="124"/>
      <c r="R18" s="165"/>
      <c r="T18" s="167"/>
      <c r="U18" s="108"/>
      <c r="V18" s="167"/>
      <c r="W18" s="108"/>
    </row>
    <row r="19" ht="15" spans="1:23">
      <c r="A19" s="88">
        <f t="shared" si="0"/>
        <v>12</v>
      </c>
      <c r="B19" s="89"/>
      <c r="C19" s="153"/>
      <c r="D19" s="154"/>
      <c r="E19" s="154"/>
      <c r="F19" s="154"/>
      <c r="G19" s="93"/>
      <c r="H19" s="114"/>
      <c r="I19" s="114"/>
      <c r="J19" s="93"/>
      <c r="K19" s="162"/>
      <c r="L19" s="122"/>
      <c r="M19" s="20"/>
      <c r="N19" s="21"/>
      <c r="O19" s="21"/>
      <c r="P19" s="21"/>
      <c r="Q19" s="124"/>
      <c r="R19" s="165"/>
      <c r="T19" s="167"/>
      <c r="U19" s="108"/>
      <c r="V19" s="167"/>
      <c r="W19" s="108"/>
    </row>
    <row r="20" ht="15" spans="1:23">
      <c r="A20" s="88">
        <f t="shared" si="0"/>
        <v>13</v>
      </c>
      <c r="B20" s="89"/>
      <c r="C20" s="153"/>
      <c r="D20" s="154"/>
      <c r="E20" s="154"/>
      <c r="F20" s="154"/>
      <c r="G20" s="93"/>
      <c r="H20" s="114"/>
      <c r="I20" s="114"/>
      <c r="J20" s="93"/>
      <c r="K20" s="162"/>
      <c r="L20" s="122"/>
      <c r="M20" s="20"/>
      <c r="N20" s="21"/>
      <c r="O20" s="21"/>
      <c r="P20" s="21"/>
      <c r="Q20" s="124"/>
      <c r="R20" s="165"/>
      <c r="T20" s="167"/>
      <c r="U20" s="108"/>
      <c r="V20" s="167"/>
      <c r="W20" s="108"/>
    </row>
    <row r="21" ht="15" spans="1:23">
      <c r="A21" s="88">
        <f t="shared" si="0"/>
        <v>14</v>
      </c>
      <c r="B21" s="89"/>
      <c r="C21" s="153"/>
      <c r="D21" s="154"/>
      <c r="E21" s="154"/>
      <c r="F21" s="154"/>
      <c r="G21" s="93"/>
      <c r="H21" s="114"/>
      <c r="I21" s="114"/>
      <c r="J21" s="93"/>
      <c r="K21" s="162"/>
      <c r="L21" s="122"/>
      <c r="M21" s="20"/>
      <c r="N21" s="21"/>
      <c r="O21" s="21"/>
      <c r="P21" s="21"/>
      <c r="Q21" s="124"/>
      <c r="R21" s="165"/>
      <c r="T21" s="167"/>
      <c r="U21" s="108"/>
      <c r="V21" s="167"/>
      <c r="W21" s="108"/>
    </row>
    <row r="22" ht="15" spans="1:23">
      <c r="A22" s="88">
        <f t="shared" si="0"/>
        <v>15</v>
      </c>
      <c r="B22" s="89"/>
      <c r="C22" s="153"/>
      <c r="D22" s="154"/>
      <c r="E22" s="154"/>
      <c r="F22" s="154"/>
      <c r="G22" s="93"/>
      <c r="H22" s="114"/>
      <c r="I22" s="114"/>
      <c r="J22" s="93"/>
      <c r="K22" s="162"/>
      <c r="L22" s="122"/>
      <c r="M22" s="20"/>
      <c r="N22" s="21"/>
      <c r="O22" s="21"/>
      <c r="P22" s="21"/>
      <c r="Q22" s="124"/>
      <c r="R22" s="165"/>
      <c r="T22" s="167"/>
      <c r="U22" s="108"/>
      <c r="V22" s="167"/>
      <c r="W22" s="108"/>
    </row>
    <row r="23" ht="15" spans="1:23">
      <c r="A23" s="88">
        <f t="shared" si="0"/>
        <v>16</v>
      </c>
      <c r="B23" s="89"/>
      <c r="C23" s="153"/>
      <c r="D23" s="154"/>
      <c r="E23" s="154"/>
      <c r="F23" s="154"/>
      <c r="G23" s="93"/>
      <c r="H23" s="114"/>
      <c r="I23" s="114"/>
      <c r="J23" s="93"/>
      <c r="K23" s="162"/>
      <c r="L23" s="122"/>
      <c r="M23" s="20"/>
      <c r="N23" s="21"/>
      <c r="O23" s="21"/>
      <c r="P23" s="21"/>
      <c r="Q23" s="124"/>
      <c r="R23" s="165"/>
      <c r="T23" s="167"/>
      <c r="U23" s="108"/>
      <c r="V23" s="167"/>
      <c r="W23" s="108"/>
    </row>
    <row r="24" ht="15" spans="1:23">
      <c r="A24" s="88">
        <f t="shared" si="0"/>
        <v>17</v>
      </c>
      <c r="B24" s="89"/>
      <c r="C24" s="153"/>
      <c r="D24" s="154"/>
      <c r="E24" s="154"/>
      <c r="F24" s="154"/>
      <c r="G24" s="93"/>
      <c r="H24" s="114"/>
      <c r="I24" s="114"/>
      <c r="J24" s="93"/>
      <c r="K24" s="162"/>
      <c r="L24" s="122"/>
      <c r="M24" s="20"/>
      <c r="N24" s="21"/>
      <c r="O24" s="21"/>
      <c r="P24" s="21"/>
      <c r="Q24" s="124"/>
      <c r="R24" s="165"/>
      <c r="T24" s="167"/>
      <c r="U24" s="108"/>
      <c r="V24" s="167"/>
      <c r="W24" s="108"/>
    </row>
    <row r="25" ht="15" spans="1:23">
      <c r="A25" s="88">
        <f t="shared" si="0"/>
        <v>18</v>
      </c>
      <c r="B25" s="89"/>
      <c r="C25" s="153"/>
      <c r="D25" s="154"/>
      <c r="E25" s="154"/>
      <c r="F25" s="154"/>
      <c r="G25" s="93"/>
      <c r="H25" s="114"/>
      <c r="I25" s="114"/>
      <c r="J25" s="93"/>
      <c r="K25" s="162"/>
      <c r="L25" s="122"/>
      <c r="M25" s="20"/>
      <c r="N25" s="21"/>
      <c r="O25" s="21"/>
      <c r="P25" s="21"/>
      <c r="Q25" s="124"/>
      <c r="R25" s="165"/>
      <c r="T25" s="167"/>
      <c r="U25" s="108"/>
      <c r="V25" s="167"/>
      <c r="W25" s="108"/>
    </row>
    <row r="26" ht="15" spans="1:23">
      <c r="A26" s="88">
        <f t="shared" si="0"/>
        <v>19</v>
      </c>
      <c r="B26" s="89"/>
      <c r="C26" s="153"/>
      <c r="D26" s="154"/>
      <c r="E26" s="154"/>
      <c r="F26" s="154"/>
      <c r="G26" s="93"/>
      <c r="H26" s="114"/>
      <c r="I26" s="114"/>
      <c r="J26" s="93"/>
      <c r="K26" s="162"/>
      <c r="L26" s="122"/>
      <c r="M26" s="20"/>
      <c r="N26" s="21"/>
      <c r="O26" s="21"/>
      <c r="P26" s="21"/>
      <c r="Q26" s="124"/>
      <c r="R26" s="165"/>
      <c r="T26" s="167"/>
      <c r="U26" s="108"/>
      <c r="V26" s="167"/>
      <c r="W26" s="108"/>
    </row>
    <row r="27" ht="15" spans="1:23">
      <c r="A27" s="88">
        <f t="shared" si="0"/>
        <v>20</v>
      </c>
      <c r="B27" s="89"/>
      <c r="C27" s="153"/>
      <c r="D27" s="154"/>
      <c r="E27" s="154"/>
      <c r="F27" s="154"/>
      <c r="G27" s="93"/>
      <c r="H27" s="114"/>
      <c r="I27" s="114"/>
      <c r="J27" s="93"/>
      <c r="K27" s="162"/>
      <c r="L27" s="122"/>
      <c r="M27" s="20"/>
      <c r="N27" s="21"/>
      <c r="O27" s="21"/>
      <c r="P27" s="21"/>
      <c r="Q27" s="124"/>
      <c r="R27" s="165"/>
      <c r="T27" s="167"/>
      <c r="U27" s="108"/>
      <c r="V27" s="167"/>
      <c r="W27" s="108"/>
    </row>
    <row r="28" ht="15" spans="1:23">
      <c r="A28" s="88"/>
      <c r="B28" s="89"/>
      <c r="C28" s="153"/>
      <c r="D28" s="154"/>
      <c r="E28" s="154"/>
      <c r="F28" s="154"/>
      <c r="G28" s="93"/>
      <c r="H28" s="114"/>
      <c r="I28" s="114"/>
      <c r="J28" s="93"/>
      <c r="K28" s="162"/>
      <c r="L28" s="122"/>
      <c r="M28" s="20"/>
      <c r="N28" s="21"/>
      <c r="O28" s="21"/>
      <c r="P28" s="21"/>
      <c r="Q28" s="124"/>
      <c r="R28" s="165"/>
      <c r="T28" s="167"/>
      <c r="U28" s="108"/>
      <c r="V28" s="167"/>
      <c r="W28" s="108"/>
    </row>
    <row r="29" spans="1:23">
      <c r="A29" s="118"/>
      <c r="B29" s="119"/>
      <c r="C29" s="119" t="s">
        <v>288</v>
      </c>
      <c r="D29" s="121"/>
      <c r="E29" s="121"/>
      <c r="F29" s="121"/>
      <c r="G29" s="121"/>
      <c r="H29" s="121"/>
      <c r="I29" s="121"/>
      <c r="J29" s="121"/>
      <c r="K29" s="162">
        <f>ROUND(SUM(K8:K28),2)</f>
        <v>0</v>
      </c>
      <c r="L29" s="122">
        <f>ROUND(SUM(L8:L28),2)</f>
        <v>0</v>
      </c>
      <c r="M29" s="20" t="str">
        <f>IF(基本信息!$C$4&lt;&gt;"B","",ROUND(SUM(M8:M28),2))</f>
        <v/>
      </c>
      <c r="N29" s="21"/>
      <c r="O29" s="21" t="str">
        <f>IF(基本信息!$C$4&lt;&gt;"B","",ROUND(SUM(O8:O28),2))</f>
        <v/>
      </c>
      <c r="P29" s="21" t="str">
        <f>IF(基本信息!$C$4&lt;&gt;"B","",ROUND(SUM(P8:P28),2))</f>
        <v/>
      </c>
      <c r="Q29" s="124" t="str">
        <f>IF(基本信息!$C$4&lt;&gt;"B","",IF(L29=0,0,ROUND(P29/ABS(L29),4)))</f>
        <v/>
      </c>
      <c r="R29" s="41"/>
      <c r="T29" s="167"/>
      <c r="U29" s="109"/>
      <c r="V29" s="167"/>
      <c r="W29" s="109"/>
    </row>
    <row r="30" spans="1:23">
      <c r="A30" s="123"/>
      <c r="B30" s="119"/>
      <c r="C30" s="119" t="s">
        <v>483</v>
      </c>
      <c r="D30" s="121"/>
      <c r="E30" s="121"/>
      <c r="F30" s="121"/>
      <c r="G30" s="121"/>
      <c r="H30" s="121"/>
      <c r="I30" s="121"/>
      <c r="J30" s="121"/>
      <c r="K30" s="162"/>
      <c r="L30" s="122"/>
      <c r="M30" s="20"/>
      <c r="N30" s="21"/>
      <c r="O30" s="21"/>
      <c r="P30" s="21" t="str">
        <f>IF(基本信息!$C$4&lt;&gt;"B","",O30-L30)</f>
        <v/>
      </c>
      <c r="Q30" s="124" t="str">
        <f>IF(基本信息!$C$4&lt;&gt;"B","",IF(L30=0,0,ROUND(P30/ABS(L30),4)))</f>
        <v/>
      </c>
      <c r="R30" s="61"/>
      <c r="T30" s="167"/>
      <c r="U30" s="109"/>
      <c r="V30" s="167"/>
      <c r="W30" s="109"/>
    </row>
    <row r="31" ht="15" spans="1:23">
      <c r="A31" s="96"/>
      <c r="B31" s="155"/>
      <c r="C31" s="97" t="s">
        <v>288</v>
      </c>
      <c r="D31" s="98"/>
      <c r="E31" s="98"/>
      <c r="F31" s="98"/>
      <c r="G31" s="98"/>
      <c r="H31" s="98"/>
      <c r="I31" s="98"/>
      <c r="J31" s="98"/>
      <c r="K31" s="163">
        <f>K29-K30</f>
        <v>0</v>
      </c>
      <c r="L31" s="99">
        <f>L29-L30</f>
        <v>0</v>
      </c>
      <c r="M31" s="31" t="str">
        <f>IF(基本信息!$C$4&lt;&gt;"B","",M29-M30)</f>
        <v/>
      </c>
      <c r="N31" s="32"/>
      <c r="O31" s="32" t="str">
        <f>IF(基本信息!$C$4&lt;&gt;"B","",O29-O30)</f>
        <v/>
      </c>
      <c r="P31" s="32" t="str">
        <f>IF(基本信息!$C$4&lt;&gt;"B","",P29-P30)</f>
        <v/>
      </c>
      <c r="Q31" s="100" t="str">
        <f>IF(基本信息!$C$4&lt;&gt;"B","",IF(L31=0,0,ROUND(P31/ABS(L31),4)))</f>
        <v/>
      </c>
      <c r="R31" s="101"/>
      <c r="T31" s="168"/>
      <c r="U31" s="111" t="str">
        <f>IF(K31-T31=0,"OK","F")</f>
        <v>OK</v>
      </c>
      <c r="V31" s="168"/>
      <c r="W31" s="111" t="str">
        <f>IF(L31-V31=0,"OK","F")</f>
        <v>OK</v>
      </c>
    </row>
    <row r="32" spans="1:18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9">
      <c r="A33" s="34" t="str">
        <f>"被评估企业填表人："&amp;基本信息!$C$13</f>
        <v>被评估企业填表人：易海龙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33"/>
      <c r="N33" s="33"/>
      <c r="O33" s="33"/>
      <c r="P33" s="33"/>
      <c r="Q33" s="33"/>
      <c r="R33" s="47" t="str">
        <f>IF(基本信息!$C$4="B","评估人员:"&amp;基本信息!$C58,"")</f>
        <v/>
      </c>
      <c r="S33" s="48"/>
    </row>
    <row r="34" spans="1:18">
      <c r="A34" s="34" t="str">
        <f>"填表日期："&amp;基本信息!$C$14</f>
        <v>填表日期：2023年8月31日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33"/>
      <c r="N34" s="33"/>
      <c r="O34" s="33"/>
      <c r="P34" s="33"/>
      <c r="Q34" s="33"/>
      <c r="R34" s="33"/>
    </row>
  </sheetData>
  <mergeCells count="15"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M6:M7"/>
    <mergeCell ref="O6:O7"/>
    <mergeCell ref="P6:P7"/>
    <mergeCell ref="Q6:Q7"/>
    <mergeCell ref="R6:R7"/>
  </mergeCells>
  <printOptions horizontalCentered="1"/>
  <pageMargins left="0.31496062992126" right="0.31496062992126" top="0.94488188976378" bottom="0.748031496062992" header="0.31496062992126" footer="0.31496062992126"/>
  <pageSetup paperSize="9" scale="97" fitToHeight="0" orientation="landscape"/>
  <headerFooter/>
  <colBreaks count="1" manualBreakCount="1">
    <brk id="18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4"/>
  <sheetViews>
    <sheetView showGridLines="0" view="pageBreakPreview" zoomScaleNormal="100" workbookViewId="0">
      <pane xSplit="17" ySplit="7" topLeftCell="R1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" customWidth="1"/>
    <col min="2" max="2" width="5.44166666666667" customWidth="1"/>
    <col min="3" max="3" width="12.6666666666667" customWidth="1"/>
    <col min="4" max="4" width="11.2166666666667" customWidth="1"/>
    <col min="5" max="5" width="9" customWidth="1"/>
    <col min="6" max="7" width="3.44166666666667" customWidth="1"/>
    <col min="8" max="9" width="7.44166666666667" customWidth="1"/>
    <col min="10" max="10" width="9.775" customWidth="1"/>
    <col min="11" max="11" width="10.8833333333333" customWidth="1"/>
    <col min="12" max="12" width="9.775" customWidth="1"/>
    <col min="13" max="13" width="5.44166666666667" customWidth="1"/>
    <col min="14" max="14" width="9.775" customWidth="1"/>
    <col min="15" max="15" width="8.775" customWidth="1"/>
    <col min="16" max="16" width="7.44166666666667" customWidth="1"/>
    <col min="19" max="19" width="9.44166666666667" customWidth="1"/>
    <col min="20" max="20" width="5.44166666666667" customWidth="1"/>
    <col min="22" max="22" width="5.44166666666667" customWidth="1"/>
  </cols>
  <sheetData>
    <row r="1" ht="20.25" spans="1:17">
      <c r="A1" s="2" t="str">
        <f>目录!$C44</f>
        <v>固定资产——电子类设备评估申报明细表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6"/>
      <c r="P3" s="36"/>
      <c r="Q3" s="36" t="str">
        <f>目录!$E44&amp;目录!$F44</f>
        <v>表(申)4-8-2-3</v>
      </c>
    </row>
    <row r="4" spans="1:17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6" t="s">
        <v>222</v>
      </c>
    </row>
    <row r="5" spans="1:17">
      <c r="A5" s="151" t="s">
        <v>223</v>
      </c>
      <c r="B5" s="152"/>
      <c r="C5" s="152"/>
      <c r="D5" s="152"/>
      <c r="E5" s="152"/>
      <c r="F5" s="152"/>
      <c r="G5" s="152"/>
      <c r="H5" s="152"/>
      <c r="I5" s="152"/>
      <c r="J5" s="152"/>
      <c r="K5" s="156"/>
      <c r="L5" s="157" t="s">
        <v>224</v>
      </c>
      <c r="M5" s="158"/>
      <c r="N5" s="158"/>
      <c r="O5" s="158"/>
      <c r="P5" s="158"/>
      <c r="Q5" s="164"/>
    </row>
    <row r="6" s="1" customFormat="1" ht="12.75" spans="1:22">
      <c r="A6" s="76" t="s">
        <v>354</v>
      </c>
      <c r="B6" s="77" t="s">
        <v>484</v>
      </c>
      <c r="C6" s="77" t="s">
        <v>485</v>
      </c>
      <c r="D6" s="77" t="s">
        <v>375</v>
      </c>
      <c r="E6" s="77" t="s">
        <v>486</v>
      </c>
      <c r="F6" s="77" t="s">
        <v>487</v>
      </c>
      <c r="G6" s="77" t="s">
        <v>488</v>
      </c>
      <c r="H6" s="77" t="s">
        <v>489</v>
      </c>
      <c r="I6" s="77" t="s">
        <v>490</v>
      </c>
      <c r="J6" s="159" t="s">
        <v>225</v>
      </c>
      <c r="K6" s="160"/>
      <c r="L6" s="79" t="s">
        <v>361</v>
      </c>
      <c r="M6" s="14" t="s">
        <v>362</v>
      </c>
      <c r="N6" s="80" t="s">
        <v>363</v>
      </c>
      <c r="O6" s="161" t="s">
        <v>491</v>
      </c>
      <c r="P6" s="80" t="s">
        <v>213</v>
      </c>
      <c r="Q6" s="81" t="s">
        <v>293</v>
      </c>
      <c r="S6" s="103" t="s">
        <v>226</v>
      </c>
      <c r="T6" s="103" t="s">
        <v>227</v>
      </c>
      <c r="U6" s="103" t="s">
        <v>226</v>
      </c>
      <c r="V6" s="103" t="s">
        <v>227</v>
      </c>
    </row>
    <row r="7" s="1" customFormat="1" ht="12.75" spans="1:22">
      <c r="A7" s="82"/>
      <c r="B7" s="83"/>
      <c r="C7" s="83"/>
      <c r="D7" s="126"/>
      <c r="E7" s="126"/>
      <c r="F7" s="126"/>
      <c r="G7" s="126"/>
      <c r="H7" s="83"/>
      <c r="I7" s="83"/>
      <c r="J7" s="83" t="s">
        <v>366</v>
      </c>
      <c r="K7" s="113" t="s">
        <v>367</v>
      </c>
      <c r="L7" s="85"/>
      <c r="M7" s="86" t="s">
        <v>368</v>
      </c>
      <c r="N7" s="86"/>
      <c r="O7" s="86"/>
      <c r="P7" s="86"/>
      <c r="Q7" s="87"/>
      <c r="S7" s="104" t="s">
        <v>366</v>
      </c>
      <c r="T7" s="105"/>
      <c r="U7" s="104" t="s">
        <v>367</v>
      </c>
      <c r="V7" s="105"/>
    </row>
    <row r="8" ht="15" spans="1:22">
      <c r="A8" s="88">
        <v>1</v>
      </c>
      <c r="B8" s="89"/>
      <c r="C8" s="153"/>
      <c r="D8" s="154"/>
      <c r="E8" s="154"/>
      <c r="F8" s="154"/>
      <c r="G8" s="93"/>
      <c r="H8" s="114"/>
      <c r="I8" s="114"/>
      <c r="J8" s="162"/>
      <c r="K8" s="122"/>
      <c r="L8" s="20"/>
      <c r="M8" s="21"/>
      <c r="N8" s="21"/>
      <c r="O8" s="21" t="str">
        <f>IF(基本信息!$C$4&lt;&gt;"B","",N8-K8)</f>
        <v/>
      </c>
      <c r="P8" s="124" t="str">
        <f>IF(基本信息!$C$4&lt;&gt;"B","",IF(K8=0,0,ROUND(O8/ABS(K8),4)))</f>
        <v/>
      </c>
      <c r="Q8" s="165"/>
      <c r="S8" s="166"/>
      <c r="T8" s="107"/>
      <c r="U8" s="166"/>
      <c r="V8" s="107"/>
    </row>
    <row r="9" ht="15" spans="1:22">
      <c r="A9" s="88">
        <f>A8+1</f>
        <v>2</v>
      </c>
      <c r="B9" s="89"/>
      <c r="C9" s="153"/>
      <c r="D9" s="154"/>
      <c r="E9" s="154"/>
      <c r="F9" s="154"/>
      <c r="G9" s="93"/>
      <c r="H9" s="114"/>
      <c r="I9" s="114"/>
      <c r="J9" s="162"/>
      <c r="K9" s="122"/>
      <c r="L9" s="20"/>
      <c r="M9" s="21"/>
      <c r="N9" s="21"/>
      <c r="O9" s="21" t="str">
        <f>IF(基本信息!$C$4&lt;&gt;"B","",N9-K9)</f>
        <v/>
      </c>
      <c r="P9" s="124" t="str">
        <f>IF(基本信息!$C$4&lt;&gt;"B","",IF(K9=0,0,ROUND(O9/ABS(K9),4)))</f>
        <v/>
      </c>
      <c r="Q9" s="165"/>
      <c r="S9" s="167"/>
      <c r="T9" s="108"/>
      <c r="U9" s="167"/>
      <c r="V9" s="108"/>
    </row>
    <row r="10" ht="15" spans="1:22">
      <c r="A10" s="88">
        <f t="shared" ref="A10:A27" si="0">A9+1</f>
        <v>3</v>
      </c>
      <c r="B10" s="89"/>
      <c r="C10" s="153"/>
      <c r="D10" s="154"/>
      <c r="E10" s="154"/>
      <c r="F10" s="154"/>
      <c r="G10" s="93"/>
      <c r="H10" s="114"/>
      <c r="I10" s="114"/>
      <c r="J10" s="162"/>
      <c r="K10" s="122"/>
      <c r="L10" s="20"/>
      <c r="M10" s="21"/>
      <c r="N10" s="21"/>
      <c r="O10" s="21"/>
      <c r="P10" s="124"/>
      <c r="Q10" s="165"/>
      <c r="S10" s="167"/>
      <c r="T10" s="108"/>
      <c r="U10" s="167"/>
      <c r="V10" s="108"/>
    </row>
    <row r="11" ht="15" spans="1:22">
      <c r="A11" s="88">
        <f t="shared" si="0"/>
        <v>4</v>
      </c>
      <c r="B11" s="89"/>
      <c r="C11" s="153"/>
      <c r="D11" s="154"/>
      <c r="E11" s="154"/>
      <c r="F11" s="154"/>
      <c r="G11" s="93"/>
      <c r="H11" s="114"/>
      <c r="I11" s="114"/>
      <c r="J11" s="162"/>
      <c r="K11" s="122"/>
      <c r="L11" s="20"/>
      <c r="M11" s="21"/>
      <c r="N11" s="21"/>
      <c r="O11" s="21"/>
      <c r="P11" s="124"/>
      <c r="Q11" s="165"/>
      <c r="S11" s="167"/>
      <c r="T11" s="108"/>
      <c r="U11" s="167"/>
      <c r="V11" s="108"/>
    </row>
    <row r="12" ht="15" spans="1:22">
      <c r="A12" s="88">
        <f t="shared" si="0"/>
        <v>5</v>
      </c>
      <c r="B12" s="89"/>
      <c r="C12" s="153"/>
      <c r="D12" s="154"/>
      <c r="E12" s="154"/>
      <c r="F12" s="154"/>
      <c r="G12" s="93"/>
      <c r="H12" s="114"/>
      <c r="I12" s="114"/>
      <c r="J12" s="162"/>
      <c r="K12" s="122"/>
      <c r="L12" s="20"/>
      <c r="M12" s="21"/>
      <c r="N12" s="21"/>
      <c r="O12" s="21"/>
      <c r="P12" s="124"/>
      <c r="Q12" s="165"/>
      <c r="S12" s="167"/>
      <c r="T12" s="108"/>
      <c r="U12" s="167"/>
      <c r="V12" s="108"/>
    </row>
    <row r="13" ht="15" spans="1:22">
      <c r="A13" s="88">
        <f t="shared" si="0"/>
        <v>6</v>
      </c>
      <c r="B13" s="89"/>
      <c r="C13" s="153"/>
      <c r="D13" s="154"/>
      <c r="E13" s="154"/>
      <c r="F13" s="154"/>
      <c r="G13" s="93"/>
      <c r="H13" s="114"/>
      <c r="I13" s="114"/>
      <c r="J13" s="162"/>
      <c r="K13" s="122"/>
      <c r="L13" s="20"/>
      <c r="M13" s="21"/>
      <c r="N13" s="21"/>
      <c r="O13" s="21"/>
      <c r="P13" s="124"/>
      <c r="Q13" s="165"/>
      <c r="S13" s="167"/>
      <c r="T13" s="108"/>
      <c r="U13" s="167"/>
      <c r="V13" s="108"/>
    </row>
    <row r="14" ht="15" spans="1:22">
      <c r="A14" s="88">
        <f t="shared" si="0"/>
        <v>7</v>
      </c>
      <c r="B14" s="89"/>
      <c r="C14" s="153"/>
      <c r="D14" s="154"/>
      <c r="E14" s="154"/>
      <c r="F14" s="154"/>
      <c r="G14" s="93"/>
      <c r="H14" s="114"/>
      <c r="I14" s="114"/>
      <c r="J14" s="162"/>
      <c r="K14" s="122"/>
      <c r="L14" s="20"/>
      <c r="M14" s="21"/>
      <c r="N14" s="21"/>
      <c r="O14" s="21"/>
      <c r="P14" s="124"/>
      <c r="Q14" s="165"/>
      <c r="S14" s="167"/>
      <c r="T14" s="108"/>
      <c r="U14" s="167"/>
      <c r="V14" s="108"/>
    </row>
    <row r="15" ht="15" spans="1:22">
      <c r="A15" s="88">
        <f t="shared" si="0"/>
        <v>8</v>
      </c>
      <c r="B15" s="89"/>
      <c r="C15" s="153"/>
      <c r="D15" s="154"/>
      <c r="E15" s="154"/>
      <c r="F15" s="154"/>
      <c r="G15" s="93"/>
      <c r="H15" s="114"/>
      <c r="I15" s="114"/>
      <c r="J15" s="162"/>
      <c r="K15" s="122"/>
      <c r="L15" s="20"/>
      <c r="M15" s="21"/>
      <c r="N15" s="21"/>
      <c r="O15" s="21"/>
      <c r="P15" s="124"/>
      <c r="Q15" s="165"/>
      <c r="S15" s="167"/>
      <c r="T15" s="108"/>
      <c r="U15" s="167"/>
      <c r="V15" s="108"/>
    </row>
    <row r="16" ht="15" spans="1:22">
      <c r="A16" s="88">
        <f t="shared" si="0"/>
        <v>9</v>
      </c>
      <c r="B16" s="89"/>
      <c r="C16" s="153"/>
      <c r="D16" s="154"/>
      <c r="E16" s="154"/>
      <c r="F16" s="154"/>
      <c r="G16" s="93"/>
      <c r="H16" s="114"/>
      <c r="I16" s="114"/>
      <c r="J16" s="162"/>
      <c r="K16" s="122"/>
      <c r="L16" s="20"/>
      <c r="M16" s="21"/>
      <c r="N16" s="21"/>
      <c r="O16" s="21"/>
      <c r="P16" s="124"/>
      <c r="Q16" s="165"/>
      <c r="S16" s="167"/>
      <c r="T16" s="108"/>
      <c r="U16" s="167"/>
      <c r="V16" s="108"/>
    </row>
    <row r="17" ht="15" spans="1:22">
      <c r="A17" s="88">
        <f t="shared" si="0"/>
        <v>10</v>
      </c>
      <c r="B17" s="89"/>
      <c r="C17" s="153"/>
      <c r="D17" s="154"/>
      <c r="E17" s="154"/>
      <c r="F17" s="154"/>
      <c r="G17" s="93"/>
      <c r="H17" s="114"/>
      <c r="I17" s="114"/>
      <c r="J17" s="162"/>
      <c r="K17" s="122"/>
      <c r="L17" s="20"/>
      <c r="M17" s="21"/>
      <c r="N17" s="21"/>
      <c r="O17" s="21"/>
      <c r="P17" s="124"/>
      <c r="Q17" s="165"/>
      <c r="S17" s="167"/>
      <c r="T17" s="108"/>
      <c r="U17" s="167"/>
      <c r="V17" s="108"/>
    </row>
    <row r="18" ht="15" spans="1:22">
      <c r="A18" s="88">
        <f t="shared" si="0"/>
        <v>11</v>
      </c>
      <c r="B18" s="89"/>
      <c r="C18" s="153"/>
      <c r="D18" s="154"/>
      <c r="E18" s="154"/>
      <c r="F18" s="154"/>
      <c r="G18" s="93"/>
      <c r="H18" s="114"/>
      <c r="I18" s="114"/>
      <c r="J18" s="162"/>
      <c r="K18" s="122"/>
      <c r="L18" s="20"/>
      <c r="M18" s="21"/>
      <c r="N18" s="21"/>
      <c r="O18" s="21"/>
      <c r="P18" s="124"/>
      <c r="Q18" s="165"/>
      <c r="S18" s="167"/>
      <c r="T18" s="108"/>
      <c r="U18" s="167"/>
      <c r="V18" s="108"/>
    </row>
    <row r="19" ht="15" spans="1:22">
      <c r="A19" s="88">
        <f t="shared" si="0"/>
        <v>12</v>
      </c>
      <c r="B19" s="89"/>
      <c r="C19" s="153"/>
      <c r="D19" s="154"/>
      <c r="E19" s="154"/>
      <c r="F19" s="154"/>
      <c r="G19" s="93"/>
      <c r="H19" s="114"/>
      <c r="I19" s="114"/>
      <c r="J19" s="162"/>
      <c r="K19" s="122"/>
      <c r="L19" s="20"/>
      <c r="M19" s="21"/>
      <c r="N19" s="21"/>
      <c r="O19" s="21"/>
      <c r="P19" s="124"/>
      <c r="Q19" s="165"/>
      <c r="S19" s="167"/>
      <c r="T19" s="108"/>
      <c r="U19" s="167"/>
      <c r="V19" s="108"/>
    </row>
    <row r="20" ht="15" spans="1:22">
      <c r="A20" s="88">
        <f t="shared" si="0"/>
        <v>13</v>
      </c>
      <c r="B20" s="89"/>
      <c r="C20" s="153"/>
      <c r="D20" s="154"/>
      <c r="E20" s="154"/>
      <c r="F20" s="154"/>
      <c r="G20" s="93"/>
      <c r="H20" s="114"/>
      <c r="I20" s="114"/>
      <c r="J20" s="162"/>
      <c r="K20" s="122"/>
      <c r="L20" s="20"/>
      <c r="M20" s="21"/>
      <c r="N20" s="21"/>
      <c r="O20" s="21"/>
      <c r="P20" s="124"/>
      <c r="Q20" s="165"/>
      <c r="S20" s="167"/>
      <c r="T20" s="108"/>
      <c r="U20" s="167"/>
      <c r="V20" s="108"/>
    </row>
    <row r="21" ht="15" spans="1:22">
      <c r="A21" s="88">
        <f t="shared" si="0"/>
        <v>14</v>
      </c>
      <c r="B21" s="89"/>
      <c r="C21" s="153"/>
      <c r="D21" s="154"/>
      <c r="E21" s="154"/>
      <c r="F21" s="154"/>
      <c r="G21" s="93"/>
      <c r="H21" s="114"/>
      <c r="I21" s="114"/>
      <c r="J21" s="162"/>
      <c r="K21" s="122"/>
      <c r="L21" s="20"/>
      <c r="M21" s="21"/>
      <c r="N21" s="21"/>
      <c r="O21" s="21"/>
      <c r="P21" s="124"/>
      <c r="Q21" s="165"/>
      <c r="S21" s="167"/>
      <c r="T21" s="108"/>
      <c r="U21" s="167"/>
      <c r="V21" s="108"/>
    </row>
    <row r="22" ht="15" spans="1:22">
      <c r="A22" s="88">
        <f t="shared" si="0"/>
        <v>15</v>
      </c>
      <c r="B22" s="89"/>
      <c r="C22" s="153"/>
      <c r="D22" s="154"/>
      <c r="E22" s="154"/>
      <c r="F22" s="154"/>
      <c r="G22" s="93"/>
      <c r="H22" s="114"/>
      <c r="I22" s="114"/>
      <c r="J22" s="162"/>
      <c r="K22" s="122"/>
      <c r="L22" s="20"/>
      <c r="M22" s="21"/>
      <c r="N22" s="21"/>
      <c r="O22" s="21"/>
      <c r="P22" s="124"/>
      <c r="Q22" s="165"/>
      <c r="S22" s="167"/>
      <c r="T22" s="108"/>
      <c r="U22" s="167"/>
      <c r="V22" s="108"/>
    </row>
    <row r="23" ht="15" spans="1:22">
      <c r="A23" s="88">
        <f t="shared" si="0"/>
        <v>16</v>
      </c>
      <c r="B23" s="89"/>
      <c r="C23" s="153"/>
      <c r="D23" s="154"/>
      <c r="E23" s="154"/>
      <c r="F23" s="154"/>
      <c r="G23" s="93"/>
      <c r="H23" s="114"/>
      <c r="I23" s="114"/>
      <c r="J23" s="162"/>
      <c r="K23" s="122"/>
      <c r="L23" s="20"/>
      <c r="M23" s="21"/>
      <c r="N23" s="21"/>
      <c r="O23" s="21"/>
      <c r="P23" s="124"/>
      <c r="Q23" s="165"/>
      <c r="S23" s="167"/>
      <c r="T23" s="108"/>
      <c r="U23" s="167"/>
      <c r="V23" s="108"/>
    </row>
    <row r="24" ht="15" spans="1:22">
      <c r="A24" s="88">
        <f t="shared" si="0"/>
        <v>17</v>
      </c>
      <c r="B24" s="89"/>
      <c r="C24" s="153"/>
      <c r="D24" s="154"/>
      <c r="E24" s="154"/>
      <c r="F24" s="154"/>
      <c r="G24" s="93"/>
      <c r="H24" s="114"/>
      <c r="I24" s="114"/>
      <c r="J24" s="162"/>
      <c r="K24" s="122"/>
      <c r="L24" s="20"/>
      <c r="M24" s="21"/>
      <c r="N24" s="21"/>
      <c r="O24" s="21"/>
      <c r="P24" s="124"/>
      <c r="Q24" s="165"/>
      <c r="S24" s="167"/>
      <c r="T24" s="108"/>
      <c r="U24" s="167"/>
      <c r="V24" s="108"/>
    </row>
    <row r="25" ht="15" spans="1:22">
      <c r="A25" s="88">
        <f t="shared" si="0"/>
        <v>18</v>
      </c>
      <c r="B25" s="89"/>
      <c r="C25" s="153"/>
      <c r="D25" s="154"/>
      <c r="E25" s="154"/>
      <c r="F25" s="154"/>
      <c r="G25" s="93"/>
      <c r="H25" s="114"/>
      <c r="I25" s="114"/>
      <c r="J25" s="162"/>
      <c r="K25" s="122"/>
      <c r="L25" s="20"/>
      <c r="M25" s="21"/>
      <c r="N25" s="21"/>
      <c r="O25" s="21"/>
      <c r="P25" s="124"/>
      <c r="Q25" s="165"/>
      <c r="S25" s="167"/>
      <c r="T25" s="108"/>
      <c r="U25" s="167"/>
      <c r="V25" s="108"/>
    </row>
    <row r="26" ht="15" spans="1:22">
      <c r="A26" s="88">
        <f t="shared" si="0"/>
        <v>19</v>
      </c>
      <c r="B26" s="89"/>
      <c r="C26" s="153"/>
      <c r="D26" s="154"/>
      <c r="E26" s="154"/>
      <c r="F26" s="154"/>
      <c r="G26" s="93"/>
      <c r="H26" s="114"/>
      <c r="I26" s="114"/>
      <c r="J26" s="162"/>
      <c r="K26" s="122"/>
      <c r="L26" s="20"/>
      <c r="M26" s="21"/>
      <c r="N26" s="21"/>
      <c r="O26" s="21"/>
      <c r="P26" s="124"/>
      <c r="Q26" s="165"/>
      <c r="S26" s="167"/>
      <c r="T26" s="108"/>
      <c r="U26" s="167"/>
      <c r="V26" s="108"/>
    </row>
    <row r="27" ht="15" spans="1:22">
      <c r="A27" s="88">
        <f t="shared" si="0"/>
        <v>20</v>
      </c>
      <c r="B27" s="89"/>
      <c r="C27" s="153"/>
      <c r="D27" s="154"/>
      <c r="E27" s="154"/>
      <c r="F27" s="154"/>
      <c r="G27" s="93"/>
      <c r="H27" s="114"/>
      <c r="I27" s="114"/>
      <c r="J27" s="162"/>
      <c r="K27" s="122"/>
      <c r="L27" s="20"/>
      <c r="M27" s="21"/>
      <c r="N27" s="21"/>
      <c r="O27" s="21"/>
      <c r="P27" s="124"/>
      <c r="Q27" s="165"/>
      <c r="S27" s="167"/>
      <c r="T27" s="108"/>
      <c r="U27" s="167"/>
      <c r="V27" s="108"/>
    </row>
    <row r="28" ht="15" spans="1:22">
      <c r="A28" s="88"/>
      <c r="B28" s="89"/>
      <c r="C28" s="153"/>
      <c r="D28" s="154"/>
      <c r="E28" s="154"/>
      <c r="F28" s="154"/>
      <c r="G28" s="93"/>
      <c r="H28" s="114"/>
      <c r="I28" s="114"/>
      <c r="J28" s="162"/>
      <c r="K28" s="122"/>
      <c r="L28" s="20"/>
      <c r="M28" s="21"/>
      <c r="N28" s="21"/>
      <c r="O28" s="21"/>
      <c r="P28" s="124"/>
      <c r="Q28" s="165"/>
      <c r="S28" s="167"/>
      <c r="T28" s="108"/>
      <c r="U28" s="167"/>
      <c r="V28" s="108"/>
    </row>
    <row r="29" spans="1:22">
      <c r="A29" s="118"/>
      <c r="B29" s="119"/>
      <c r="C29" s="119" t="s">
        <v>288</v>
      </c>
      <c r="D29" s="121"/>
      <c r="E29" s="121"/>
      <c r="F29" s="121"/>
      <c r="G29" s="121"/>
      <c r="H29" s="121"/>
      <c r="I29" s="121"/>
      <c r="J29" s="162">
        <f>ROUND(SUM(J8:J28),2)</f>
        <v>0</v>
      </c>
      <c r="K29" s="122">
        <f>ROUND(SUM(K8:K28),2)</f>
        <v>0</v>
      </c>
      <c r="L29" s="20" t="str">
        <f>IF(基本信息!$C$4&lt;&gt;"B","",ROUND(SUM(L8:L28),2))</f>
        <v/>
      </c>
      <c r="M29" s="21"/>
      <c r="N29" s="21" t="str">
        <f>IF(基本信息!$C$4&lt;&gt;"B","",ROUND(SUM(N8:N28),2))</f>
        <v/>
      </c>
      <c r="O29" s="21" t="str">
        <f>IF(基本信息!$C$4&lt;&gt;"B","",ROUND(SUM(O8:O28),2))</f>
        <v/>
      </c>
      <c r="P29" s="124" t="str">
        <f>IF(基本信息!$C$4&lt;&gt;"B","",IF(K29=0,0,ROUND(O29/ABS(K29),4)))</f>
        <v/>
      </c>
      <c r="Q29" s="41"/>
      <c r="S29" s="167"/>
      <c r="T29" s="109"/>
      <c r="U29" s="167"/>
      <c r="V29" s="109"/>
    </row>
    <row r="30" spans="1:22">
      <c r="A30" s="123"/>
      <c r="B30" s="119"/>
      <c r="C30" s="119" t="s">
        <v>483</v>
      </c>
      <c r="D30" s="121"/>
      <c r="E30" s="121"/>
      <c r="F30" s="121"/>
      <c r="G30" s="121"/>
      <c r="H30" s="121"/>
      <c r="I30" s="121"/>
      <c r="J30" s="162"/>
      <c r="K30" s="122"/>
      <c r="L30" s="20"/>
      <c r="M30" s="21"/>
      <c r="N30" s="21"/>
      <c r="O30" s="21" t="str">
        <f>IF(基本信息!$C$4&lt;&gt;"B","",N30-K30)</f>
        <v/>
      </c>
      <c r="P30" s="124" t="str">
        <f>IF(基本信息!$C$4&lt;&gt;"B","",IF(K30=0,0,ROUND(O30/ABS(K30),4)))</f>
        <v/>
      </c>
      <c r="Q30" s="61"/>
      <c r="S30" s="167"/>
      <c r="T30" s="109"/>
      <c r="U30" s="167"/>
      <c r="V30" s="109"/>
    </row>
    <row r="31" ht="15" spans="1:22">
      <c r="A31" s="96"/>
      <c r="B31" s="155"/>
      <c r="C31" s="97" t="s">
        <v>288</v>
      </c>
      <c r="D31" s="98"/>
      <c r="E31" s="98"/>
      <c r="F31" s="98"/>
      <c r="G31" s="98"/>
      <c r="H31" s="98"/>
      <c r="I31" s="98"/>
      <c r="J31" s="163">
        <f>J29-J30</f>
        <v>0</v>
      </c>
      <c r="K31" s="99">
        <f>K29-K30</f>
        <v>0</v>
      </c>
      <c r="L31" s="31" t="str">
        <f>IF(基本信息!$C$4&lt;&gt;"B","",L29-L30)</f>
        <v/>
      </c>
      <c r="M31" s="32"/>
      <c r="N31" s="32" t="str">
        <f>IF(基本信息!$C$4&lt;&gt;"B","",N29-N30)</f>
        <v/>
      </c>
      <c r="O31" s="32" t="str">
        <f>IF(基本信息!$C$4&lt;&gt;"B","",O29-O30)</f>
        <v/>
      </c>
      <c r="P31" s="100" t="str">
        <f>IF(基本信息!$C$4&lt;&gt;"B","",IF(K31=0,0,ROUND(O31/ABS(K31),4)))</f>
        <v/>
      </c>
      <c r="Q31" s="101"/>
      <c r="S31" s="168"/>
      <c r="T31" s="111" t="str">
        <f>IF(J31-S31=0,"OK","F")</f>
        <v>OK</v>
      </c>
      <c r="U31" s="168"/>
      <c r="V31" s="111" t="str">
        <f>IF(K31-U31=0,"OK","F")</f>
        <v>OK</v>
      </c>
    </row>
    <row r="32" spans="1:1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8">
      <c r="A33" s="34" t="str">
        <f>"被评估企业填表人："&amp;基本信息!$C$13</f>
        <v>被评估企业填表人：易海龙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33"/>
      <c r="M33" s="33"/>
      <c r="N33" s="33"/>
      <c r="O33" s="33"/>
      <c r="P33" s="33"/>
      <c r="Q33" s="47" t="str">
        <f>IF(基本信息!$C$4="B","评估人员:"&amp;基本信息!$C59,"")</f>
        <v/>
      </c>
      <c r="R33" s="48"/>
    </row>
    <row r="34" spans="1:17">
      <c r="A34" s="34" t="str">
        <f>"填表日期："&amp;基本信息!$C$14</f>
        <v>填表日期：2023年8月31日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33"/>
      <c r="M34" s="33"/>
      <c r="N34" s="33"/>
      <c r="O34" s="33"/>
      <c r="P34" s="33"/>
      <c r="Q34" s="33"/>
    </row>
  </sheetData>
  <mergeCells count="14"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L6:L7"/>
    <mergeCell ref="N6:N7"/>
    <mergeCell ref="O6:O7"/>
    <mergeCell ref="P6:P7"/>
    <mergeCell ref="Q6:Q7"/>
  </mergeCells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4"/>
  <sheetViews>
    <sheetView showGridLines="0" view="pageBreakPreview" zoomScale="95" zoomScaleNormal="100" workbookViewId="0">
      <pane xSplit="17" ySplit="7" topLeftCell="R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" customWidth="1"/>
    <col min="2" max="2" width="5.44166666666667" customWidth="1"/>
    <col min="3" max="3" width="12.6666666666667" customWidth="1"/>
    <col min="4" max="4" width="11.2166666666667" customWidth="1"/>
    <col min="5" max="5" width="9" customWidth="1"/>
    <col min="6" max="7" width="3.44166666666667" customWidth="1"/>
    <col min="8" max="9" width="7.44166666666667" customWidth="1"/>
    <col min="10" max="10" width="9.775" customWidth="1"/>
    <col min="11" max="11" width="10.8833333333333" customWidth="1"/>
    <col min="12" max="12" width="9.775" customWidth="1"/>
    <col min="13" max="13" width="5.44166666666667" customWidth="1"/>
    <col min="14" max="14" width="9.775" customWidth="1"/>
    <col min="15" max="15" width="8.775" customWidth="1"/>
    <col min="16" max="16" width="7.44166666666667" customWidth="1"/>
    <col min="19" max="19" width="9.44166666666667" customWidth="1"/>
    <col min="20" max="20" width="5.44166666666667" customWidth="1"/>
    <col min="22" max="22" width="5.44166666666667" customWidth="1"/>
  </cols>
  <sheetData>
    <row r="1" ht="20.25" spans="1:17">
      <c r="A1" s="2" t="str">
        <f>目录!$C45</f>
        <v>固定资产——其他设备评估申报明细表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6"/>
      <c r="P3" s="36"/>
      <c r="Q3" s="36" t="str">
        <f>目录!$E45&amp;目录!$F45</f>
        <v>表(申)4-8-2-4</v>
      </c>
    </row>
    <row r="4" spans="1:17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6" t="s">
        <v>222</v>
      </c>
    </row>
    <row r="5" spans="1:17">
      <c r="A5" s="151" t="s">
        <v>223</v>
      </c>
      <c r="B5" s="152"/>
      <c r="C5" s="152"/>
      <c r="D5" s="152"/>
      <c r="E5" s="152"/>
      <c r="F5" s="152"/>
      <c r="G5" s="152"/>
      <c r="H5" s="152"/>
      <c r="I5" s="152"/>
      <c r="J5" s="152"/>
      <c r="K5" s="156"/>
      <c r="L5" s="157" t="s">
        <v>224</v>
      </c>
      <c r="M5" s="158"/>
      <c r="N5" s="158"/>
      <c r="O5" s="158"/>
      <c r="P5" s="158"/>
      <c r="Q5" s="164"/>
    </row>
    <row r="6" s="1" customFormat="1" ht="12.75" spans="1:22">
      <c r="A6" s="76" t="s">
        <v>354</v>
      </c>
      <c r="B6" s="77" t="s">
        <v>484</v>
      </c>
      <c r="C6" s="77" t="s">
        <v>485</v>
      </c>
      <c r="D6" s="77" t="s">
        <v>375</v>
      </c>
      <c r="E6" s="77" t="s">
        <v>486</v>
      </c>
      <c r="F6" s="77" t="s">
        <v>487</v>
      </c>
      <c r="G6" s="77" t="s">
        <v>488</v>
      </c>
      <c r="H6" s="77" t="s">
        <v>489</v>
      </c>
      <c r="I6" s="77" t="s">
        <v>490</v>
      </c>
      <c r="J6" s="159" t="s">
        <v>225</v>
      </c>
      <c r="K6" s="160"/>
      <c r="L6" s="79" t="s">
        <v>361</v>
      </c>
      <c r="M6" s="14" t="s">
        <v>362</v>
      </c>
      <c r="N6" s="80" t="s">
        <v>363</v>
      </c>
      <c r="O6" s="161" t="s">
        <v>491</v>
      </c>
      <c r="P6" s="80" t="s">
        <v>213</v>
      </c>
      <c r="Q6" s="81" t="s">
        <v>293</v>
      </c>
      <c r="S6" s="103" t="s">
        <v>226</v>
      </c>
      <c r="T6" s="103" t="s">
        <v>227</v>
      </c>
      <c r="U6" s="103" t="s">
        <v>226</v>
      </c>
      <c r="V6" s="103" t="s">
        <v>227</v>
      </c>
    </row>
    <row r="7" s="1" customFormat="1" ht="12.75" spans="1:22">
      <c r="A7" s="82"/>
      <c r="B7" s="83"/>
      <c r="C7" s="83"/>
      <c r="D7" s="126"/>
      <c r="E7" s="126"/>
      <c r="F7" s="126"/>
      <c r="G7" s="126"/>
      <c r="H7" s="83"/>
      <c r="I7" s="83"/>
      <c r="J7" s="83" t="s">
        <v>366</v>
      </c>
      <c r="K7" s="113" t="s">
        <v>367</v>
      </c>
      <c r="L7" s="85"/>
      <c r="M7" s="86" t="s">
        <v>368</v>
      </c>
      <c r="N7" s="86"/>
      <c r="O7" s="86"/>
      <c r="P7" s="86"/>
      <c r="Q7" s="87"/>
      <c r="S7" s="104" t="s">
        <v>366</v>
      </c>
      <c r="T7" s="105"/>
      <c r="U7" s="104" t="s">
        <v>367</v>
      </c>
      <c r="V7" s="105"/>
    </row>
    <row r="8" ht="15" spans="1:22">
      <c r="A8" s="88">
        <v>1</v>
      </c>
      <c r="B8" s="89"/>
      <c r="C8" s="153"/>
      <c r="D8" s="154"/>
      <c r="E8" s="154"/>
      <c r="F8" s="154"/>
      <c r="G8" s="93"/>
      <c r="H8" s="114"/>
      <c r="I8" s="114"/>
      <c r="J8" s="162"/>
      <c r="K8" s="122"/>
      <c r="L8" s="20"/>
      <c r="M8" s="21"/>
      <c r="N8" s="21"/>
      <c r="O8" s="21" t="str">
        <f>IF(基本信息!$C$4&lt;&gt;"B","",N8-K8)</f>
        <v/>
      </c>
      <c r="P8" s="124" t="str">
        <f>IF(基本信息!$C$4&lt;&gt;"B","",IF(K8=0,0,ROUND(O8/ABS(K8),4)))</f>
        <v/>
      </c>
      <c r="Q8" s="165"/>
      <c r="S8" s="166"/>
      <c r="T8" s="107"/>
      <c r="U8" s="166"/>
      <c r="V8" s="107"/>
    </row>
    <row r="9" ht="15" spans="1:22">
      <c r="A9" s="88">
        <f>A8+1</f>
        <v>2</v>
      </c>
      <c r="B9" s="89"/>
      <c r="C9" s="153"/>
      <c r="D9" s="154"/>
      <c r="E9" s="154"/>
      <c r="F9" s="154"/>
      <c r="G9" s="93"/>
      <c r="H9" s="114"/>
      <c r="I9" s="114"/>
      <c r="J9" s="162"/>
      <c r="K9" s="122"/>
      <c r="L9" s="20"/>
      <c r="M9" s="21"/>
      <c r="N9" s="21"/>
      <c r="O9" s="21" t="str">
        <f>IF(基本信息!$C$4&lt;&gt;"B","",N9-K9)</f>
        <v/>
      </c>
      <c r="P9" s="124" t="str">
        <f>IF(基本信息!$C$4&lt;&gt;"B","",IF(K9=0,0,ROUND(O9/ABS(K9),4)))</f>
        <v/>
      </c>
      <c r="Q9" s="165"/>
      <c r="S9" s="167"/>
      <c r="T9" s="108"/>
      <c r="U9" s="167"/>
      <c r="V9" s="108"/>
    </row>
    <row r="10" ht="15" spans="1:22">
      <c r="A10" s="88">
        <f t="shared" ref="A10:A27" si="0">A9+1</f>
        <v>3</v>
      </c>
      <c r="B10" s="89"/>
      <c r="C10" s="153"/>
      <c r="D10" s="154"/>
      <c r="E10" s="154"/>
      <c r="F10" s="154"/>
      <c r="G10" s="93"/>
      <c r="H10" s="114"/>
      <c r="I10" s="114"/>
      <c r="J10" s="162"/>
      <c r="K10" s="122"/>
      <c r="L10" s="20"/>
      <c r="M10" s="21"/>
      <c r="N10" s="21"/>
      <c r="O10" s="21"/>
      <c r="P10" s="124"/>
      <c r="Q10" s="165"/>
      <c r="S10" s="167"/>
      <c r="T10" s="108"/>
      <c r="U10" s="167"/>
      <c r="V10" s="108"/>
    </row>
    <row r="11" ht="15" spans="1:22">
      <c r="A11" s="88">
        <f t="shared" si="0"/>
        <v>4</v>
      </c>
      <c r="B11" s="89"/>
      <c r="C11" s="153"/>
      <c r="D11" s="154"/>
      <c r="E11" s="154"/>
      <c r="F11" s="154"/>
      <c r="G11" s="93"/>
      <c r="H11" s="114"/>
      <c r="I11" s="114"/>
      <c r="J11" s="162"/>
      <c r="K11" s="122"/>
      <c r="L11" s="20"/>
      <c r="M11" s="21"/>
      <c r="N11" s="21"/>
      <c r="O11" s="21"/>
      <c r="P11" s="124"/>
      <c r="Q11" s="165"/>
      <c r="S11" s="167"/>
      <c r="T11" s="108"/>
      <c r="U11" s="167"/>
      <c r="V11" s="108"/>
    </row>
    <row r="12" ht="15" spans="1:22">
      <c r="A12" s="88">
        <f t="shared" si="0"/>
        <v>5</v>
      </c>
      <c r="B12" s="89"/>
      <c r="C12" s="153"/>
      <c r="D12" s="154"/>
      <c r="E12" s="154"/>
      <c r="F12" s="154"/>
      <c r="G12" s="93"/>
      <c r="H12" s="114"/>
      <c r="I12" s="114"/>
      <c r="J12" s="162"/>
      <c r="K12" s="122"/>
      <c r="L12" s="20"/>
      <c r="M12" s="21"/>
      <c r="N12" s="21"/>
      <c r="O12" s="21"/>
      <c r="P12" s="124"/>
      <c r="Q12" s="165"/>
      <c r="S12" s="167"/>
      <c r="T12" s="108"/>
      <c r="U12" s="167"/>
      <c r="V12" s="108"/>
    </row>
    <row r="13" ht="15" spans="1:22">
      <c r="A13" s="88">
        <f t="shared" si="0"/>
        <v>6</v>
      </c>
      <c r="B13" s="89"/>
      <c r="C13" s="153"/>
      <c r="D13" s="154"/>
      <c r="E13" s="154"/>
      <c r="F13" s="154"/>
      <c r="G13" s="93"/>
      <c r="H13" s="114"/>
      <c r="I13" s="114"/>
      <c r="J13" s="162"/>
      <c r="K13" s="122"/>
      <c r="L13" s="20"/>
      <c r="M13" s="21"/>
      <c r="N13" s="21"/>
      <c r="O13" s="21"/>
      <c r="P13" s="124"/>
      <c r="Q13" s="165"/>
      <c r="S13" s="167"/>
      <c r="T13" s="108"/>
      <c r="U13" s="167"/>
      <c r="V13" s="108"/>
    </row>
    <row r="14" ht="15" spans="1:22">
      <c r="A14" s="88">
        <f t="shared" si="0"/>
        <v>7</v>
      </c>
      <c r="B14" s="89"/>
      <c r="C14" s="153"/>
      <c r="D14" s="154"/>
      <c r="E14" s="154"/>
      <c r="F14" s="154"/>
      <c r="G14" s="93"/>
      <c r="H14" s="114"/>
      <c r="I14" s="114"/>
      <c r="J14" s="162"/>
      <c r="K14" s="122"/>
      <c r="L14" s="20"/>
      <c r="M14" s="21"/>
      <c r="N14" s="21"/>
      <c r="O14" s="21"/>
      <c r="P14" s="124"/>
      <c r="Q14" s="165"/>
      <c r="S14" s="167"/>
      <c r="T14" s="108"/>
      <c r="U14" s="167"/>
      <c r="V14" s="108"/>
    </row>
    <row r="15" ht="15" spans="1:22">
      <c r="A15" s="88">
        <f t="shared" si="0"/>
        <v>8</v>
      </c>
      <c r="B15" s="89"/>
      <c r="C15" s="153"/>
      <c r="D15" s="154"/>
      <c r="E15" s="154"/>
      <c r="F15" s="154"/>
      <c r="G15" s="93"/>
      <c r="H15" s="114"/>
      <c r="I15" s="114"/>
      <c r="J15" s="162"/>
      <c r="K15" s="122"/>
      <c r="L15" s="20"/>
      <c r="M15" s="21"/>
      <c r="N15" s="21"/>
      <c r="O15" s="21"/>
      <c r="P15" s="124"/>
      <c r="Q15" s="165"/>
      <c r="S15" s="167"/>
      <c r="T15" s="108"/>
      <c r="U15" s="167"/>
      <c r="V15" s="108"/>
    </row>
    <row r="16" ht="15" spans="1:22">
      <c r="A16" s="88">
        <f t="shared" si="0"/>
        <v>9</v>
      </c>
      <c r="B16" s="89"/>
      <c r="C16" s="153"/>
      <c r="D16" s="154"/>
      <c r="E16" s="154"/>
      <c r="F16" s="154"/>
      <c r="G16" s="93"/>
      <c r="H16" s="114"/>
      <c r="I16" s="114"/>
      <c r="J16" s="162"/>
      <c r="K16" s="122"/>
      <c r="L16" s="20"/>
      <c r="M16" s="21"/>
      <c r="N16" s="21"/>
      <c r="O16" s="21"/>
      <c r="P16" s="124"/>
      <c r="Q16" s="165"/>
      <c r="S16" s="167"/>
      <c r="T16" s="108"/>
      <c r="U16" s="167"/>
      <c r="V16" s="108"/>
    </row>
    <row r="17" ht="15" spans="1:22">
      <c r="A17" s="88">
        <f t="shared" si="0"/>
        <v>10</v>
      </c>
      <c r="B17" s="89"/>
      <c r="C17" s="153"/>
      <c r="D17" s="154"/>
      <c r="E17" s="154"/>
      <c r="F17" s="154"/>
      <c r="G17" s="93"/>
      <c r="H17" s="114"/>
      <c r="I17" s="114"/>
      <c r="J17" s="162"/>
      <c r="K17" s="122"/>
      <c r="L17" s="20"/>
      <c r="M17" s="21"/>
      <c r="N17" s="21"/>
      <c r="O17" s="21"/>
      <c r="P17" s="124"/>
      <c r="Q17" s="165"/>
      <c r="S17" s="167"/>
      <c r="T17" s="108"/>
      <c r="U17" s="167"/>
      <c r="V17" s="108"/>
    </row>
    <row r="18" ht="15" spans="1:22">
      <c r="A18" s="88">
        <f t="shared" si="0"/>
        <v>11</v>
      </c>
      <c r="B18" s="89"/>
      <c r="C18" s="153"/>
      <c r="D18" s="154"/>
      <c r="E18" s="154"/>
      <c r="F18" s="154"/>
      <c r="G18" s="93"/>
      <c r="H18" s="114"/>
      <c r="I18" s="114"/>
      <c r="J18" s="162"/>
      <c r="K18" s="122"/>
      <c r="L18" s="20"/>
      <c r="M18" s="21"/>
      <c r="N18" s="21"/>
      <c r="O18" s="21"/>
      <c r="P18" s="124"/>
      <c r="Q18" s="165"/>
      <c r="S18" s="167"/>
      <c r="T18" s="108"/>
      <c r="U18" s="167"/>
      <c r="V18" s="108"/>
    </row>
    <row r="19" ht="15" spans="1:22">
      <c r="A19" s="88">
        <f t="shared" si="0"/>
        <v>12</v>
      </c>
      <c r="B19" s="89"/>
      <c r="C19" s="153"/>
      <c r="D19" s="154"/>
      <c r="E19" s="154"/>
      <c r="F19" s="154"/>
      <c r="G19" s="93"/>
      <c r="H19" s="114"/>
      <c r="I19" s="114"/>
      <c r="J19" s="162"/>
      <c r="K19" s="122"/>
      <c r="L19" s="20"/>
      <c r="M19" s="21"/>
      <c r="N19" s="21"/>
      <c r="O19" s="21"/>
      <c r="P19" s="124"/>
      <c r="Q19" s="165"/>
      <c r="S19" s="167"/>
      <c r="T19" s="108"/>
      <c r="U19" s="167"/>
      <c r="V19" s="108"/>
    </row>
    <row r="20" ht="15" spans="1:22">
      <c r="A20" s="88">
        <f t="shared" si="0"/>
        <v>13</v>
      </c>
      <c r="B20" s="89"/>
      <c r="C20" s="153"/>
      <c r="D20" s="154"/>
      <c r="E20" s="154"/>
      <c r="F20" s="154"/>
      <c r="G20" s="93"/>
      <c r="H20" s="114"/>
      <c r="I20" s="114"/>
      <c r="J20" s="162"/>
      <c r="K20" s="122"/>
      <c r="L20" s="20"/>
      <c r="M20" s="21"/>
      <c r="N20" s="21"/>
      <c r="O20" s="21"/>
      <c r="P20" s="124"/>
      <c r="Q20" s="165"/>
      <c r="S20" s="167"/>
      <c r="T20" s="108"/>
      <c r="U20" s="167"/>
      <c r="V20" s="108"/>
    </row>
    <row r="21" ht="15" spans="1:22">
      <c r="A21" s="88">
        <f t="shared" si="0"/>
        <v>14</v>
      </c>
      <c r="B21" s="89"/>
      <c r="C21" s="153"/>
      <c r="D21" s="154"/>
      <c r="E21" s="154"/>
      <c r="F21" s="154"/>
      <c r="G21" s="93"/>
      <c r="H21" s="114"/>
      <c r="I21" s="114"/>
      <c r="J21" s="162"/>
      <c r="K21" s="122"/>
      <c r="L21" s="20"/>
      <c r="M21" s="21"/>
      <c r="N21" s="21"/>
      <c r="O21" s="21"/>
      <c r="P21" s="124"/>
      <c r="Q21" s="165"/>
      <c r="S21" s="167"/>
      <c r="T21" s="108"/>
      <c r="U21" s="167"/>
      <c r="V21" s="108"/>
    </row>
    <row r="22" ht="15" spans="1:22">
      <c r="A22" s="88">
        <f t="shared" si="0"/>
        <v>15</v>
      </c>
      <c r="B22" s="89"/>
      <c r="C22" s="153"/>
      <c r="D22" s="154"/>
      <c r="E22" s="154"/>
      <c r="F22" s="154"/>
      <c r="G22" s="93"/>
      <c r="H22" s="114"/>
      <c r="I22" s="114"/>
      <c r="J22" s="162"/>
      <c r="K22" s="122"/>
      <c r="L22" s="20"/>
      <c r="M22" s="21"/>
      <c r="N22" s="21"/>
      <c r="O22" s="21"/>
      <c r="P22" s="124"/>
      <c r="Q22" s="165"/>
      <c r="S22" s="167"/>
      <c r="T22" s="108"/>
      <c r="U22" s="167"/>
      <c r="V22" s="108"/>
    </row>
    <row r="23" ht="15" spans="1:22">
      <c r="A23" s="88">
        <f t="shared" si="0"/>
        <v>16</v>
      </c>
      <c r="B23" s="89"/>
      <c r="C23" s="153"/>
      <c r="D23" s="154"/>
      <c r="E23" s="154"/>
      <c r="F23" s="154"/>
      <c r="G23" s="93"/>
      <c r="H23" s="114"/>
      <c r="I23" s="114"/>
      <c r="J23" s="162"/>
      <c r="K23" s="122"/>
      <c r="L23" s="20"/>
      <c r="M23" s="21"/>
      <c r="N23" s="21"/>
      <c r="O23" s="21"/>
      <c r="P23" s="124"/>
      <c r="Q23" s="165"/>
      <c r="S23" s="167"/>
      <c r="T23" s="108"/>
      <c r="U23" s="167"/>
      <c r="V23" s="108"/>
    </row>
    <row r="24" ht="15" spans="1:22">
      <c r="A24" s="88">
        <f t="shared" si="0"/>
        <v>17</v>
      </c>
      <c r="B24" s="89"/>
      <c r="C24" s="153"/>
      <c r="D24" s="154"/>
      <c r="E24" s="154"/>
      <c r="F24" s="154"/>
      <c r="G24" s="93"/>
      <c r="H24" s="114"/>
      <c r="I24" s="114"/>
      <c r="J24" s="162"/>
      <c r="K24" s="122"/>
      <c r="L24" s="20"/>
      <c r="M24" s="21"/>
      <c r="N24" s="21"/>
      <c r="O24" s="21"/>
      <c r="P24" s="124"/>
      <c r="Q24" s="165"/>
      <c r="S24" s="167"/>
      <c r="T24" s="108"/>
      <c r="U24" s="167"/>
      <c r="V24" s="108"/>
    </row>
    <row r="25" ht="15" spans="1:22">
      <c r="A25" s="88">
        <f t="shared" si="0"/>
        <v>18</v>
      </c>
      <c r="B25" s="89"/>
      <c r="C25" s="153"/>
      <c r="D25" s="154"/>
      <c r="E25" s="154"/>
      <c r="F25" s="154"/>
      <c r="G25" s="93"/>
      <c r="H25" s="114"/>
      <c r="I25" s="114"/>
      <c r="J25" s="162"/>
      <c r="K25" s="122"/>
      <c r="L25" s="20"/>
      <c r="M25" s="21"/>
      <c r="N25" s="21"/>
      <c r="O25" s="21"/>
      <c r="P25" s="124"/>
      <c r="Q25" s="165"/>
      <c r="S25" s="167"/>
      <c r="T25" s="108"/>
      <c r="U25" s="167"/>
      <c r="V25" s="108"/>
    </row>
    <row r="26" ht="15" spans="1:22">
      <c r="A26" s="88">
        <f t="shared" si="0"/>
        <v>19</v>
      </c>
      <c r="B26" s="89"/>
      <c r="C26" s="153"/>
      <c r="D26" s="154"/>
      <c r="E26" s="154"/>
      <c r="F26" s="154"/>
      <c r="G26" s="93"/>
      <c r="H26" s="114"/>
      <c r="I26" s="114"/>
      <c r="J26" s="162"/>
      <c r="K26" s="122"/>
      <c r="L26" s="20"/>
      <c r="M26" s="21"/>
      <c r="N26" s="21"/>
      <c r="O26" s="21"/>
      <c r="P26" s="124"/>
      <c r="Q26" s="165"/>
      <c r="S26" s="167"/>
      <c r="T26" s="108"/>
      <c r="U26" s="167"/>
      <c r="V26" s="108"/>
    </row>
    <row r="27" ht="15" spans="1:22">
      <c r="A27" s="88">
        <f t="shared" si="0"/>
        <v>20</v>
      </c>
      <c r="B27" s="89"/>
      <c r="C27" s="153"/>
      <c r="D27" s="154"/>
      <c r="E27" s="154"/>
      <c r="F27" s="154"/>
      <c r="G27" s="93"/>
      <c r="H27" s="114"/>
      <c r="I27" s="114"/>
      <c r="J27" s="162"/>
      <c r="K27" s="122"/>
      <c r="L27" s="20"/>
      <c r="M27" s="21"/>
      <c r="N27" s="21"/>
      <c r="O27" s="21"/>
      <c r="P27" s="124"/>
      <c r="Q27" s="165"/>
      <c r="S27" s="167"/>
      <c r="T27" s="108"/>
      <c r="U27" s="167"/>
      <c r="V27" s="108"/>
    </row>
    <row r="28" ht="15" spans="1:22">
      <c r="A28" s="88"/>
      <c r="B28" s="89"/>
      <c r="C28" s="153"/>
      <c r="D28" s="154"/>
      <c r="E28" s="154"/>
      <c r="F28" s="154"/>
      <c r="G28" s="93"/>
      <c r="H28" s="114"/>
      <c r="I28" s="114"/>
      <c r="J28" s="162"/>
      <c r="K28" s="122"/>
      <c r="L28" s="20"/>
      <c r="M28" s="21"/>
      <c r="N28" s="21"/>
      <c r="O28" s="21"/>
      <c r="P28" s="124"/>
      <c r="Q28" s="165"/>
      <c r="S28" s="167"/>
      <c r="T28" s="108"/>
      <c r="U28" s="167"/>
      <c r="V28" s="108"/>
    </row>
    <row r="29" spans="1:22">
      <c r="A29" s="118"/>
      <c r="B29" s="119"/>
      <c r="C29" s="119" t="s">
        <v>288</v>
      </c>
      <c r="D29" s="121"/>
      <c r="E29" s="121"/>
      <c r="F29" s="121"/>
      <c r="G29" s="121"/>
      <c r="H29" s="121"/>
      <c r="I29" s="121"/>
      <c r="J29" s="162">
        <f>ROUND(SUM(J8:J28),2)</f>
        <v>0</v>
      </c>
      <c r="K29" s="122">
        <f>ROUND(SUM(K8:K28),2)</f>
        <v>0</v>
      </c>
      <c r="L29" s="20" t="str">
        <f>IF(基本信息!$C$4&lt;&gt;"B","",ROUND(SUM(L8:L28),2))</f>
        <v/>
      </c>
      <c r="M29" s="21"/>
      <c r="N29" s="21" t="str">
        <f>IF(基本信息!$C$4&lt;&gt;"B","",ROUND(SUM(N8:N28),2))</f>
        <v/>
      </c>
      <c r="O29" s="21" t="str">
        <f>IF(基本信息!$C$4&lt;&gt;"B","",ROUND(SUM(O8:O28),2))</f>
        <v/>
      </c>
      <c r="P29" s="124" t="str">
        <f>IF(基本信息!$C$4&lt;&gt;"B","",IF(K29=0,0,ROUND(O29/ABS(K29),4)))</f>
        <v/>
      </c>
      <c r="Q29" s="41"/>
      <c r="S29" s="167"/>
      <c r="T29" s="109"/>
      <c r="U29" s="167"/>
      <c r="V29" s="109"/>
    </row>
    <row r="30" spans="1:22">
      <c r="A30" s="123"/>
      <c r="B30" s="119"/>
      <c r="C30" s="119" t="s">
        <v>483</v>
      </c>
      <c r="D30" s="121"/>
      <c r="E30" s="121"/>
      <c r="F30" s="121"/>
      <c r="G30" s="121"/>
      <c r="H30" s="121"/>
      <c r="I30" s="121"/>
      <c r="J30" s="162"/>
      <c r="K30" s="122"/>
      <c r="L30" s="20"/>
      <c r="M30" s="21"/>
      <c r="N30" s="21"/>
      <c r="O30" s="21" t="str">
        <f>IF(基本信息!$C$4&lt;&gt;"B","",N30-K30)</f>
        <v/>
      </c>
      <c r="P30" s="124" t="str">
        <f>IF(基本信息!$C$4&lt;&gt;"B","",IF(K30=0,0,ROUND(O30/ABS(K30),4)))</f>
        <v/>
      </c>
      <c r="Q30" s="61"/>
      <c r="S30" s="167"/>
      <c r="T30" s="109"/>
      <c r="U30" s="167"/>
      <c r="V30" s="109"/>
    </row>
    <row r="31" ht="15" spans="1:22">
      <c r="A31" s="96"/>
      <c r="B31" s="155"/>
      <c r="C31" s="97" t="s">
        <v>288</v>
      </c>
      <c r="D31" s="98"/>
      <c r="E31" s="98"/>
      <c r="F31" s="98"/>
      <c r="G31" s="98"/>
      <c r="H31" s="98"/>
      <c r="I31" s="98"/>
      <c r="J31" s="163">
        <f>J29-J30</f>
        <v>0</v>
      </c>
      <c r="K31" s="99">
        <f>K29-K30</f>
        <v>0</v>
      </c>
      <c r="L31" s="31" t="str">
        <f>IF(基本信息!$C$4&lt;&gt;"B","",L29-L30)</f>
        <v/>
      </c>
      <c r="M31" s="32"/>
      <c r="N31" s="32" t="str">
        <f>IF(基本信息!$C$4&lt;&gt;"B","",N29-N30)</f>
        <v/>
      </c>
      <c r="O31" s="32" t="str">
        <f>IF(基本信息!$C$4&lt;&gt;"B","",O29-O30)</f>
        <v/>
      </c>
      <c r="P31" s="100" t="str">
        <f>IF(基本信息!$C$4&lt;&gt;"B","",IF(K31=0,0,ROUND(O31/ABS(K31),4)))</f>
        <v/>
      </c>
      <c r="Q31" s="101"/>
      <c r="S31" s="168"/>
      <c r="T31" s="111" t="str">
        <f>IF(J31-S31=0,"OK","F")</f>
        <v>OK</v>
      </c>
      <c r="U31" s="168"/>
      <c r="V31" s="111" t="str">
        <f>IF(K31-U31=0,"OK","F")</f>
        <v>OK</v>
      </c>
    </row>
    <row r="32" spans="1:1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8">
      <c r="A33" s="34" t="str">
        <f>"被评估企业填表人："&amp;基本信息!$C$13</f>
        <v>被评估企业填表人：易海龙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33"/>
      <c r="M33" s="33"/>
      <c r="N33" s="33"/>
      <c r="O33" s="33"/>
      <c r="P33" s="33"/>
      <c r="Q33" s="47" t="str">
        <f>IF(基本信息!$C$4="B","评估人员:"&amp;基本信息!$C60,"")</f>
        <v/>
      </c>
      <c r="R33" s="48"/>
    </row>
    <row r="34" spans="1:17">
      <c r="A34" s="34" t="str">
        <f>"填表日期："&amp;基本信息!$C$14</f>
        <v>填表日期：2023年8月31日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33"/>
      <c r="M34" s="33"/>
      <c r="N34" s="33"/>
      <c r="O34" s="33"/>
      <c r="P34" s="33"/>
      <c r="Q34" s="33"/>
    </row>
  </sheetData>
  <mergeCells count="14"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L6:L7"/>
    <mergeCell ref="N6:N7"/>
    <mergeCell ref="O6:O7"/>
    <mergeCell ref="P6:P7"/>
    <mergeCell ref="Q6:Q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7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view="pageBreakPreview" zoomScale="102" zoomScaleNormal="100" workbookViewId="0">
      <pane xSplit="6" ySplit="7" topLeftCell="G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29.4416666666667" customWidth="1"/>
    <col min="2" max="2" width="7.44166666666667" customWidth="1"/>
    <col min="3" max="4" width="15.6666666666667" customWidth="1"/>
    <col min="5" max="5" width="14.775" customWidth="1"/>
    <col min="8" max="8" width="12.4416666666667" customWidth="1"/>
  </cols>
  <sheetData>
    <row r="1" ht="20.25" spans="1:6">
      <c r="A1" s="2" t="str">
        <f>目录!$C46</f>
        <v>在建工程评估申报汇总表</v>
      </c>
      <c r="B1" s="3"/>
      <c r="C1" s="3"/>
      <c r="D1" s="3"/>
      <c r="E1" s="3"/>
      <c r="F1" s="3"/>
    </row>
    <row r="2" spans="1:6">
      <c r="A2" s="4" t="str">
        <f>封面!$D$13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目录!$E46&amp;目录!$F46</f>
        <v>表(申)4-9</v>
      </c>
    </row>
    <row r="4" spans="1:6">
      <c r="A4" s="5" t="str">
        <f>'1汇总'!$A$4</f>
        <v>评估申报单位:杭州富阳开发区建设投资集团有限公司</v>
      </c>
      <c r="B4" s="5"/>
      <c r="C4" s="5"/>
      <c r="D4" s="5"/>
      <c r="E4" s="5"/>
      <c r="F4" s="36" t="s">
        <v>222</v>
      </c>
    </row>
    <row r="5" spans="1:6">
      <c r="A5" s="6" t="s">
        <v>223</v>
      </c>
      <c r="B5" s="7"/>
      <c r="C5" s="7"/>
      <c r="D5" s="8" t="s">
        <v>224</v>
      </c>
      <c r="E5" s="9"/>
      <c r="F5" s="37"/>
    </row>
    <row r="6" spans="1:9">
      <c r="A6" s="10" t="s">
        <v>495</v>
      </c>
      <c r="B6" s="11" t="s">
        <v>287</v>
      </c>
      <c r="C6" s="12" t="s">
        <v>225</v>
      </c>
      <c r="D6" s="13" t="s">
        <v>211</v>
      </c>
      <c r="E6" s="14" t="s">
        <v>212</v>
      </c>
      <c r="F6" s="38" t="s">
        <v>213</v>
      </c>
      <c r="H6" s="53" t="s">
        <v>226</v>
      </c>
      <c r="I6" s="53" t="s">
        <v>227</v>
      </c>
    </row>
    <row r="7" spans="1:8">
      <c r="A7" s="54"/>
      <c r="B7" s="55" t="s">
        <v>214</v>
      </c>
      <c r="C7" s="56" t="s">
        <v>215</v>
      </c>
      <c r="D7" s="57" t="s">
        <v>216</v>
      </c>
      <c r="E7" s="58" t="s">
        <v>217</v>
      </c>
      <c r="F7" s="59" t="s">
        <v>218</v>
      </c>
      <c r="H7" s="53"/>
    </row>
    <row r="8" ht="15" spans="1:9">
      <c r="A8" s="26" t="s">
        <v>496</v>
      </c>
      <c r="B8" s="60" t="s">
        <v>128</v>
      </c>
      <c r="C8" s="19">
        <f>IF(OR(基本信息!$C$4="A",基本信息!$C$4="B"),'4.9.1建筑工程'!H21,"")</f>
        <v>0</v>
      </c>
      <c r="D8" s="20" t="str">
        <f>IF(基本信息!$C$4&lt;&gt;"B","",'4.9.1建筑工程'!I21)</f>
        <v/>
      </c>
      <c r="E8" s="21" t="str">
        <f>IF(基本信息!$C$4&lt;&gt;"B","",ROUND((D8-C8),2))</f>
        <v/>
      </c>
      <c r="F8" s="61" t="str">
        <f>IF(基本信息!$C$4&lt;&gt;"B","",IF(C8=0,0,ROUND(E8/ABS(C8),4)))</f>
        <v/>
      </c>
      <c r="H8" s="42"/>
      <c r="I8" s="46" t="str">
        <f>IF(C8-H8=0,"OK","F")</f>
        <v>OK</v>
      </c>
    </row>
    <row r="9" ht="15" spans="1:9">
      <c r="A9" s="26" t="s">
        <v>497</v>
      </c>
      <c r="B9" s="60" t="s">
        <v>130</v>
      </c>
      <c r="C9" s="19">
        <f>IF(OR(基本信息!$C$4="A",基本信息!$C$4="B"),'4.9.2设备工程'!I21,"")</f>
        <v>0</v>
      </c>
      <c r="D9" s="20" t="str">
        <f>IF(基本信息!$C$4&lt;&gt;"B","",'4.9.2设备工程'!J21)</f>
        <v/>
      </c>
      <c r="E9" s="21" t="str">
        <f>IF(基本信息!$C$4&lt;&gt;"B","",ROUND((D9-C9),2))</f>
        <v/>
      </c>
      <c r="F9" s="61" t="str">
        <f>IF(基本信息!$C$4&lt;&gt;"B","",IF(C9=0,0,ROUND(E9/ABS(C9),4)))</f>
        <v/>
      </c>
      <c r="H9" s="42"/>
      <c r="I9" s="46" t="str">
        <f>IF(C9-H9=0,"OK","F")</f>
        <v>OK</v>
      </c>
    </row>
    <row r="10" ht="15" spans="1:9">
      <c r="A10" s="26" t="s">
        <v>498</v>
      </c>
      <c r="B10" s="60" t="s">
        <v>132</v>
      </c>
      <c r="C10" s="19">
        <f>IF(OR(基本信息!$C$4="A",基本信息!$C$4="B"),'4.9.3其他工程'!F20,"")</f>
        <v>0</v>
      </c>
      <c r="D10" s="20" t="str">
        <f>IF(基本信息!$C$4&lt;&gt;"B","",'4.9.3其他工程'!I20)</f>
        <v/>
      </c>
      <c r="E10" s="21" t="str">
        <f>IF(基本信息!$C$4&lt;&gt;"B","",ROUND((D10-C10),2))</f>
        <v/>
      </c>
      <c r="F10" s="61" t="str">
        <f>IF(基本信息!$C$4&lt;&gt;"B","",IF(C10=0,0,ROUND(E10/ABS(C10),4)))</f>
        <v/>
      </c>
      <c r="H10" s="42"/>
      <c r="I10" s="46" t="str">
        <f>IF(C10-H10=0,"OK","F")</f>
        <v>OK</v>
      </c>
    </row>
    <row r="11" spans="1:8">
      <c r="A11" s="26"/>
      <c r="B11" s="23"/>
      <c r="C11" s="19"/>
      <c r="D11" s="20"/>
      <c r="E11" s="21"/>
      <c r="F11" s="61"/>
      <c r="H11" s="42"/>
    </row>
    <row r="12" ht="15" spans="1:9">
      <c r="A12" s="27" t="s">
        <v>288</v>
      </c>
      <c r="B12" s="69"/>
      <c r="C12" s="63">
        <f>ROUND(SUM(C8:C11),2)</f>
        <v>0</v>
      </c>
      <c r="D12" s="70" t="str">
        <f>IF(基本信息!$C$4&lt;&gt;"B","",ROUND(SUM(D8:D11),2))</f>
        <v/>
      </c>
      <c r="E12" s="64" t="str">
        <f>IF(基本信息!$C$4&lt;&gt;"B","",ROUND(SUM(E8:E11),2))</f>
        <v/>
      </c>
      <c r="F12" s="65" t="str">
        <f>IF(基本信息!$C$4&lt;&gt;"B","",IF(C12=0,0,ROUND(E12/ABS(C12),4)))</f>
        <v/>
      </c>
      <c r="H12" s="45"/>
      <c r="I12" s="46" t="str">
        <f>IF(C12-H12=0,"OK","F")</f>
        <v>OK</v>
      </c>
    </row>
    <row r="13" spans="1:6">
      <c r="A13" s="33"/>
      <c r="B13" s="33"/>
      <c r="C13" s="33"/>
      <c r="D13" s="33"/>
      <c r="E13" s="33"/>
      <c r="F13" s="33"/>
    </row>
    <row r="14" spans="1:7">
      <c r="A14" s="34" t="str">
        <f>"被评估企业填表人："&amp;基本信息!$C$13</f>
        <v>被评估企业填表人：易海龙</v>
      </c>
      <c r="B14" s="35"/>
      <c r="C14" s="35"/>
      <c r="D14" s="33"/>
      <c r="E14" s="33"/>
      <c r="F14" s="47" t="str">
        <f>IF(基本信息!$C$4="B","评估人员:"&amp;基本信息!$C61,"")</f>
        <v/>
      </c>
      <c r="G14" s="48"/>
    </row>
    <row r="15" spans="1:6">
      <c r="A15" s="34" t="str">
        <f>"填表日期："&amp;基本信息!$C$14</f>
        <v>填表日期：2023年8月31日</v>
      </c>
      <c r="B15" s="35"/>
      <c r="C15" s="35"/>
      <c r="D15" s="33"/>
      <c r="E15" s="33"/>
      <c r="F15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showGridLines="0" view="pageBreakPreview" zoomScale="102" zoomScaleNormal="100" workbookViewId="0">
      <pane xSplit="12" ySplit="7" topLeftCell="M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0.3333333333333" customWidth="1"/>
    <col min="3" max="3" width="6.775" customWidth="1"/>
    <col min="4" max="4" width="7.44166666666667" customWidth="1"/>
    <col min="5" max="5" width="6.66666666666667" customWidth="1"/>
    <col min="6" max="6" width="5.44166666666667" customWidth="1"/>
    <col min="7" max="7" width="10.1083333333333" customWidth="1"/>
    <col min="8" max="8" width="13.2166666666667" customWidth="1"/>
    <col min="9" max="9" width="12.2166666666667" customWidth="1"/>
    <col min="10" max="10" width="11.8833333333333" customWidth="1"/>
    <col min="11" max="11" width="7.44166666666667" customWidth="1"/>
    <col min="14" max="14" width="9.66666666666667" customWidth="1"/>
    <col min="15" max="15" width="5.44166666666667" customWidth="1"/>
  </cols>
  <sheetData>
    <row r="1" ht="20.25" spans="1:12">
      <c r="A1" s="2" t="str">
        <f>目录!$C47</f>
        <v>在建工程——土建工程评估申报明细表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36"/>
      <c r="K3" s="36"/>
      <c r="L3" s="36" t="str">
        <f>目录!$E47&amp;目录!$F47</f>
        <v>表(申)4-9-1</v>
      </c>
    </row>
    <row r="4" spans="1:12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ht="17.25" spans="1:12">
      <c r="A5" s="71" t="s">
        <v>223</v>
      </c>
      <c r="B5" s="72"/>
      <c r="C5" s="72"/>
      <c r="D5" s="72"/>
      <c r="E5" s="72"/>
      <c r="F5" s="72"/>
      <c r="G5" s="72"/>
      <c r="H5" s="72"/>
      <c r="I5" s="73" t="s">
        <v>224</v>
      </c>
      <c r="J5" s="74"/>
      <c r="K5" s="74"/>
      <c r="L5" s="75"/>
    </row>
    <row r="6" s="1" customFormat="1" ht="12.75" spans="1:15">
      <c r="A6" s="76" t="s">
        <v>354</v>
      </c>
      <c r="B6" s="77" t="s">
        <v>499</v>
      </c>
      <c r="C6" s="77" t="s">
        <v>500</v>
      </c>
      <c r="D6" s="77" t="s">
        <v>501</v>
      </c>
      <c r="E6" s="77" t="s">
        <v>502</v>
      </c>
      <c r="F6" s="77" t="s">
        <v>503</v>
      </c>
      <c r="G6" s="77" t="s">
        <v>504</v>
      </c>
      <c r="H6" s="78" t="s">
        <v>225</v>
      </c>
      <c r="I6" s="79" t="s">
        <v>363</v>
      </c>
      <c r="J6" s="80" t="s">
        <v>212</v>
      </c>
      <c r="K6" s="80" t="s">
        <v>213</v>
      </c>
      <c r="L6" s="81" t="s">
        <v>293</v>
      </c>
      <c r="N6" s="103" t="s">
        <v>226</v>
      </c>
      <c r="O6" s="103" t="s">
        <v>227</v>
      </c>
    </row>
    <row r="7" s="1" customFormat="1" ht="12.75" spans="1:15">
      <c r="A7" s="82"/>
      <c r="B7" s="83"/>
      <c r="C7" s="83"/>
      <c r="D7" s="83"/>
      <c r="E7" s="83"/>
      <c r="F7" s="83"/>
      <c r="G7" s="83"/>
      <c r="H7" s="84"/>
      <c r="I7" s="85"/>
      <c r="J7" s="86"/>
      <c r="K7" s="86"/>
      <c r="L7" s="87"/>
      <c r="N7" s="104"/>
      <c r="O7" s="105"/>
    </row>
    <row r="8" ht="15" spans="1:15">
      <c r="A8" s="88">
        <v>1</v>
      </c>
      <c r="B8" s="89"/>
      <c r="C8" s="114"/>
      <c r="D8" s="114"/>
      <c r="E8" s="149"/>
      <c r="F8" s="150"/>
      <c r="G8" s="90"/>
      <c r="H8" s="90"/>
      <c r="I8" s="20"/>
      <c r="J8" s="21" t="str">
        <f>IF(基本信息!$C$4&lt;&gt;"B","",I8-H8)</f>
        <v/>
      </c>
      <c r="K8" s="40" t="str">
        <f>IF(基本信息!$C$4&lt;&gt;"B","",IF(H8=0,0,ROUND(J8/ABS(H8),4)))</f>
        <v/>
      </c>
      <c r="L8" s="91"/>
      <c r="N8" s="106"/>
      <c r="O8" s="107" t="str">
        <f>IF(H8-N8=0,"OK","F")</f>
        <v>OK</v>
      </c>
    </row>
    <row r="9" ht="15" spans="1:15">
      <c r="A9" s="88">
        <f>A8+1</f>
        <v>2</v>
      </c>
      <c r="B9" s="89"/>
      <c r="C9" s="114"/>
      <c r="D9" s="114"/>
      <c r="E9" s="149"/>
      <c r="F9" s="150"/>
      <c r="G9" s="90"/>
      <c r="H9" s="90"/>
      <c r="I9" s="20"/>
      <c r="J9" s="21"/>
      <c r="K9" s="92"/>
      <c r="L9" s="91"/>
      <c r="N9" s="42"/>
      <c r="O9" s="108" t="str">
        <f>IF(H9-N9=0,"OK","F")</f>
        <v>OK</v>
      </c>
    </row>
    <row r="10" ht="15" spans="1:15">
      <c r="A10" s="88">
        <f t="shared" ref="A10:A17" si="0">A9+1</f>
        <v>3</v>
      </c>
      <c r="B10" s="89"/>
      <c r="C10" s="114"/>
      <c r="D10" s="114"/>
      <c r="E10" s="149"/>
      <c r="F10" s="150"/>
      <c r="G10" s="90"/>
      <c r="H10" s="90"/>
      <c r="I10" s="20"/>
      <c r="J10" s="21"/>
      <c r="K10" s="92"/>
      <c r="L10" s="91"/>
      <c r="N10" s="42"/>
      <c r="O10" s="108"/>
    </row>
    <row r="11" ht="15" spans="1:15">
      <c r="A11" s="88">
        <f t="shared" si="0"/>
        <v>4</v>
      </c>
      <c r="B11" s="89"/>
      <c r="C11" s="114"/>
      <c r="D11" s="114"/>
      <c r="E11" s="149"/>
      <c r="F11" s="150"/>
      <c r="G11" s="90"/>
      <c r="H11" s="90"/>
      <c r="I11" s="20"/>
      <c r="J11" s="21"/>
      <c r="K11" s="92"/>
      <c r="L11" s="91"/>
      <c r="N11" s="42"/>
      <c r="O11" s="108"/>
    </row>
    <row r="12" ht="15" spans="1:15">
      <c r="A12" s="88">
        <f t="shared" si="0"/>
        <v>5</v>
      </c>
      <c r="B12" s="89"/>
      <c r="C12" s="114"/>
      <c r="D12" s="114"/>
      <c r="E12" s="149"/>
      <c r="F12" s="150"/>
      <c r="G12" s="90"/>
      <c r="H12" s="90"/>
      <c r="I12" s="20"/>
      <c r="J12" s="21"/>
      <c r="K12" s="92"/>
      <c r="L12" s="91"/>
      <c r="N12" s="42"/>
      <c r="O12" s="108"/>
    </row>
    <row r="13" ht="15" spans="1:15">
      <c r="A13" s="88">
        <f t="shared" si="0"/>
        <v>6</v>
      </c>
      <c r="B13" s="89"/>
      <c r="C13" s="114"/>
      <c r="D13" s="114"/>
      <c r="E13" s="149"/>
      <c r="F13" s="150"/>
      <c r="G13" s="90"/>
      <c r="H13" s="90"/>
      <c r="I13" s="20"/>
      <c r="J13" s="21"/>
      <c r="K13" s="92"/>
      <c r="L13" s="91"/>
      <c r="N13" s="42"/>
      <c r="O13" s="108"/>
    </row>
    <row r="14" ht="15" spans="1:15">
      <c r="A14" s="88">
        <f t="shared" si="0"/>
        <v>7</v>
      </c>
      <c r="B14" s="89"/>
      <c r="C14" s="114"/>
      <c r="D14" s="114"/>
      <c r="E14" s="149"/>
      <c r="F14" s="150"/>
      <c r="G14" s="90"/>
      <c r="H14" s="90"/>
      <c r="I14" s="20"/>
      <c r="J14" s="21"/>
      <c r="K14" s="92"/>
      <c r="L14" s="91"/>
      <c r="N14" s="42"/>
      <c r="O14" s="108"/>
    </row>
    <row r="15" ht="15" spans="1:15">
      <c r="A15" s="88">
        <f t="shared" si="0"/>
        <v>8</v>
      </c>
      <c r="B15" s="89"/>
      <c r="C15" s="114"/>
      <c r="D15" s="114"/>
      <c r="E15" s="149"/>
      <c r="F15" s="150"/>
      <c r="G15" s="90"/>
      <c r="H15" s="90"/>
      <c r="I15" s="20"/>
      <c r="J15" s="21"/>
      <c r="K15" s="92"/>
      <c r="L15" s="91"/>
      <c r="N15" s="42"/>
      <c r="O15" s="108"/>
    </row>
    <row r="16" ht="15" spans="1:15">
      <c r="A16" s="88">
        <f t="shared" si="0"/>
        <v>9</v>
      </c>
      <c r="B16" s="89"/>
      <c r="C16" s="114"/>
      <c r="D16" s="114"/>
      <c r="E16" s="149"/>
      <c r="F16" s="150"/>
      <c r="G16" s="90"/>
      <c r="H16" s="90"/>
      <c r="I16" s="20"/>
      <c r="J16" s="21"/>
      <c r="K16" s="92"/>
      <c r="L16" s="91"/>
      <c r="N16" s="42"/>
      <c r="O16" s="108"/>
    </row>
    <row r="17" spans="1:15">
      <c r="A17" s="88">
        <f t="shared" si="0"/>
        <v>10</v>
      </c>
      <c r="B17" s="93"/>
      <c r="C17" s="93"/>
      <c r="D17" s="93"/>
      <c r="E17" s="149"/>
      <c r="F17" s="150"/>
      <c r="G17" s="90"/>
      <c r="H17" s="90"/>
      <c r="I17" s="20"/>
      <c r="J17" s="21"/>
      <c r="K17" s="92"/>
      <c r="L17" s="94"/>
      <c r="N17" s="42"/>
      <c r="O17" s="109"/>
    </row>
    <row r="18" spans="1:15">
      <c r="A18" s="88"/>
      <c r="B18" s="95"/>
      <c r="C18" s="93"/>
      <c r="D18" s="93"/>
      <c r="E18" s="149"/>
      <c r="F18" s="150"/>
      <c r="G18" s="90"/>
      <c r="H18" s="90"/>
      <c r="I18" s="20"/>
      <c r="J18" s="21"/>
      <c r="K18" s="92"/>
      <c r="L18" s="94"/>
      <c r="N18" s="42"/>
      <c r="O18" s="109"/>
    </row>
    <row r="19" spans="1:15">
      <c r="A19" s="118"/>
      <c r="B19" s="119" t="s">
        <v>288</v>
      </c>
      <c r="C19" s="120"/>
      <c r="D19" s="121"/>
      <c r="E19" s="121"/>
      <c r="F19" s="121"/>
      <c r="G19" s="121"/>
      <c r="H19" s="122">
        <f>ROUND(SUM(H8:H18),2)</f>
        <v>0</v>
      </c>
      <c r="I19" s="20" t="str">
        <f>IF(基本信息!$C$4&lt;&gt;"B","",ROUND(SUM(I8:I18),2))</f>
        <v/>
      </c>
      <c r="J19" s="21" t="str">
        <f>IF(基本信息!$C$4&lt;&gt;"B","",ROUND(SUM(J8:J18),2))</f>
        <v/>
      </c>
      <c r="K19" s="124" t="str">
        <f>IF(基本信息!$C$4&lt;&gt;"B","",IF(H19=0,0,ROUND(J19/ABS(H19),4)))</f>
        <v/>
      </c>
      <c r="L19" s="61"/>
      <c r="N19" s="42"/>
      <c r="O19" s="109"/>
    </row>
    <row r="20" spans="1:15">
      <c r="A20" s="123"/>
      <c r="B20" s="119" t="s">
        <v>483</v>
      </c>
      <c r="C20" s="120"/>
      <c r="D20" s="121"/>
      <c r="E20" s="121"/>
      <c r="F20" s="121"/>
      <c r="G20" s="121"/>
      <c r="H20" s="122"/>
      <c r="I20" s="20"/>
      <c r="J20" s="21" t="str">
        <f>IF(基本信息!$C$4&lt;&gt;"B","",I20-H20)</f>
        <v/>
      </c>
      <c r="K20" s="124" t="str">
        <f>IF(基本信息!$C$4&lt;&gt;"B","",IF(H20=0,0,ROUND(J20/ABS(H20),4)))</f>
        <v/>
      </c>
      <c r="L20" s="61"/>
      <c r="N20" s="42"/>
      <c r="O20" s="109"/>
    </row>
    <row r="21" ht="15" spans="1:15">
      <c r="A21" s="96"/>
      <c r="B21" s="97" t="s">
        <v>288</v>
      </c>
      <c r="C21" s="98"/>
      <c r="D21" s="98"/>
      <c r="E21" s="98"/>
      <c r="F21" s="98"/>
      <c r="G21" s="98"/>
      <c r="H21" s="99">
        <f>H19-H20</f>
        <v>0</v>
      </c>
      <c r="I21" s="31" t="str">
        <f>IF(基本信息!$C$4&lt;&gt;"B","",ROUND((I19-I20),2))</f>
        <v/>
      </c>
      <c r="J21" s="32" t="str">
        <f>IF(基本信息!$C$4&lt;&gt;"B","",J19-J20)</f>
        <v/>
      </c>
      <c r="K21" s="100" t="str">
        <f>IF(基本信息!$C$4&lt;&gt;"B","",IF(H21=0,0,ROUND(J21/ABS(H21),4)))</f>
        <v/>
      </c>
      <c r="L21" s="101"/>
      <c r="N21" s="110"/>
      <c r="O21" s="111" t="str">
        <f>IF(H21-N21=0,"OK","F")</f>
        <v>OK</v>
      </c>
    </row>
    <row r="22" spans="1:1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3">
      <c r="A23" s="34" t="str">
        <f>"被评估企业填表人："&amp;基本信息!$C$13</f>
        <v>被评估企业填表人：易海龙</v>
      </c>
      <c r="B23" s="102"/>
      <c r="C23" s="102"/>
      <c r="D23" s="102"/>
      <c r="E23" s="102"/>
      <c r="F23" s="102"/>
      <c r="G23" s="102"/>
      <c r="H23" s="102"/>
      <c r="I23" s="33"/>
      <c r="J23" s="33"/>
      <c r="K23" s="33"/>
      <c r="L23" s="47" t="str">
        <f>IF(基本信息!$C$4="B","评估人员:"&amp;基本信息!$C62,"")</f>
        <v/>
      </c>
      <c r="M23" s="48"/>
    </row>
    <row r="24" spans="1:12">
      <c r="A24" s="34" t="str">
        <f>"填表日期："&amp;基本信息!$C$14</f>
        <v>填表日期：2023年8月31日</v>
      </c>
      <c r="B24" s="102"/>
      <c r="C24" s="102"/>
      <c r="D24" s="102"/>
      <c r="E24" s="102"/>
      <c r="F24" s="102"/>
      <c r="G24" s="102"/>
      <c r="H24" s="102"/>
      <c r="I24" s="33"/>
      <c r="J24" s="33"/>
      <c r="K24" s="33"/>
      <c r="L24" s="33"/>
    </row>
  </sheetData>
  <mergeCells count="12"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GridLines="0" view="pageBreakPreview" zoomScale="99" zoomScaleNormal="100" workbookViewId="0">
      <pane xSplit="13" ySplit="7" topLeftCell="N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0.3333333333333" customWidth="1"/>
    <col min="3" max="3" width="9.66666666666667" customWidth="1"/>
    <col min="4" max="4" width="7.44166666666667" customWidth="1"/>
    <col min="5" max="6" width="3.44166666666667" customWidth="1"/>
    <col min="7" max="8" width="10.1083333333333" customWidth="1"/>
    <col min="9" max="9" width="13.2166666666667" customWidth="1"/>
    <col min="10" max="10" width="12.2166666666667" customWidth="1"/>
    <col min="11" max="11" width="11.8833333333333" customWidth="1"/>
    <col min="12" max="12" width="7.44166666666667" customWidth="1"/>
    <col min="15" max="15" width="9.66666666666667" customWidth="1"/>
    <col min="16" max="16" width="5.44166666666667" customWidth="1"/>
  </cols>
  <sheetData>
    <row r="1" ht="20.25" spans="1:13">
      <c r="A1" s="2" t="str">
        <f>目录!$C48</f>
        <v>在建工程——设备工程评估申报明细表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/>
      <c r="M3" s="36" t="str">
        <f>目录!$E48&amp;目录!$F48</f>
        <v>表(申)4-9-2</v>
      </c>
    </row>
    <row r="4" spans="1:13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6" t="s">
        <v>222</v>
      </c>
    </row>
    <row r="5" ht="17.25" spans="1:13">
      <c r="A5" s="71" t="s">
        <v>223</v>
      </c>
      <c r="B5" s="72"/>
      <c r="C5" s="72"/>
      <c r="D5" s="72"/>
      <c r="E5" s="72"/>
      <c r="F5" s="72"/>
      <c r="G5" s="72"/>
      <c r="H5" s="72"/>
      <c r="I5" s="72"/>
      <c r="J5" s="73" t="s">
        <v>224</v>
      </c>
      <c r="K5" s="74"/>
      <c r="L5" s="74"/>
      <c r="M5" s="75"/>
    </row>
    <row r="6" s="1" customFormat="1" ht="12.75" spans="1:16">
      <c r="A6" s="76" t="s">
        <v>354</v>
      </c>
      <c r="B6" s="77" t="s">
        <v>505</v>
      </c>
      <c r="C6" s="77" t="s">
        <v>506</v>
      </c>
      <c r="D6" s="77" t="s">
        <v>500</v>
      </c>
      <c r="E6" s="77" t="s">
        <v>487</v>
      </c>
      <c r="F6" s="77" t="s">
        <v>488</v>
      </c>
      <c r="G6" s="146" t="s">
        <v>504</v>
      </c>
      <c r="H6" s="147"/>
      <c r="I6" s="78" t="s">
        <v>225</v>
      </c>
      <c r="J6" s="79" t="s">
        <v>363</v>
      </c>
      <c r="K6" s="80" t="s">
        <v>212</v>
      </c>
      <c r="L6" s="80" t="s">
        <v>213</v>
      </c>
      <c r="M6" s="81" t="s">
        <v>293</v>
      </c>
      <c r="O6" s="103" t="s">
        <v>226</v>
      </c>
      <c r="P6" s="103" t="s">
        <v>227</v>
      </c>
    </row>
    <row r="7" s="1" customFormat="1" ht="12.75" spans="1:16">
      <c r="A7" s="82"/>
      <c r="B7" s="83"/>
      <c r="C7" s="83"/>
      <c r="D7" s="83"/>
      <c r="E7" s="83"/>
      <c r="F7" s="83"/>
      <c r="G7" s="148" t="s">
        <v>507</v>
      </c>
      <c r="H7" s="148" t="s">
        <v>508</v>
      </c>
      <c r="I7" s="84"/>
      <c r="J7" s="85"/>
      <c r="K7" s="86"/>
      <c r="L7" s="86"/>
      <c r="M7" s="87"/>
      <c r="O7" s="104"/>
      <c r="P7" s="105"/>
    </row>
    <row r="8" ht="15" spans="1:16">
      <c r="A8" s="88">
        <v>1</v>
      </c>
      <c r="B8" s="89"/>
      <c r="C8" s="89"/>
      <c r="D8" s="114"/>
      <c r="E8" s="89"/>
      <c r="F8" s="117"/>
      <c r="G8" s="90"/>
      <c r="H8" s="90"/>
      <c r="I8" s="90"/>
      <c r="J8" s="20"/>
      <c r="K8" s="21" t="str">
        <f>IF(基本信息!$C$4&lt;&gt;"B","",J8-I8)</f>
        <v/>
      </c>
      <c r="L8" s="40" t="str">
        <f>IF(基本信息!$C$4&lt;&gt;"B","",IF(I8=0,0,ROUND(K8/ABS(I8),4)))</f>
        <v/>
      </c>
      <c r="M8" s="91"/>
      <c r="O8" s="106"/>
      <c r="P8" s="107" t="str">
        <f>IF(I8-O8=0,"OK","F")</f>
        <v>OK</v>
      </c>
    </row>
    <row r="9" ht="15" spans="1:16">
      <c r="A9" s="88">
        <f>A8+1</f>
        <v>2</v>
      </c>
      <c r="B9" s="89"/>
      <c r="C9" s="89"/>
      <c r="D9" s="114"/>
      <c r="E9" s="89"/>
      <c r="F9" s="117"/>
      <c r="G9" s="90"/>
      <c r="H9" s="90"/>
      <c r="I9" s="90"/>
      <c r="J9" s="20"/>
      <c r="K9" s="21"/>
      <c r="L9" s="92"/>
      <c r="M9" s="91"/>
      <c r="O9" s="42"/>
      <c r="P9" s="108" t="str">
        <f>IF(I9-O9=0,"OK","F")</f>
        <v>OK</v>
      </c>
    </row>
    <row r="10" ht="15" spans="1:16">
      <c r="A10" s="88">
        <f t="shared" ref="A10:A17" si="0">A9+1</f>
        <v>3</v>
      </c>
      <c r="B10" s="89"/>
      <c r="C10" s="89"/>
      <c r="D10" s="114"/>
      <c r="E10" s="89"/>
      <c r="F10" s="117"/>
      <c r="G10" s="90"/>
      <c r="H10" s="90"/>
      <c r="I10" s="90"/>
      <c r="J10" s="20"/>
      <c r="K10" s="21"/>
      <c r="L10" s="92"/>
      <c r="M10" s="91"/>
      <c r="O10" s="42"/>
      <c r="P10" s="108"/>
    </row>
    <row r="11" ht="15" spans="1:16">
      <c r="A11" s="88">
        <f t="shared" si="0"/>
        <v>4</v>
      </c>
      <c r="B11" s="89"/>
      <c r="C11" s="89"/>
      <c r="D11" s="114"/>
      <c r="E11" s="89"/>
      <c r="F11" s="117"/>
      <c r="G11" s="90"/>
      <c r="H11" s="90"/>
      <c r="I11" s="90"/>
      <c r="J11" s="20"/>
      <c r="K11" s="21"/>
      <c r="L11" s="92"/>
      <c r="M11" s="91"/>
      <c r="O11" s="42"/>
      <c r="P11" s="108"/>
    </row>
    <row r="12" ht="15" spans="1:16">
      <c r="A12" s="88">
        <f t="shared" si="0"/>
        <v>5</v>
      </c>
      <c r="B12" s="89"/>
      <c r="C12" s="89"/>
      <c r="D12" s="114"/>
      <c r="E12" s="89"/>
      <c r="F12" s="117"/>
      <c r="G12" s="90"/>
      <c r="H12" s="90"/>
      <c r="I12" s="90"/>
      <c r="J12" s="20"/>
      <c r="K12" s="21"/>
      <c r="L12" s="92"/>
      <c r="M12" s="91"/>
      <c r="O12" s="42"/>
      <c r="P12" s="108"/>
    </row>
    <row r="13" ht="15" spans="1:16">
      <c r="A13" s="88">
        <f t="shared" si="0"/>
        <v>6</v>
      </c>
      <c r="B13" s="89"/>
      <c r="C13" s="89"/>
      <c r="D13" s="114"/>
      <c r="E13" s="89"/>
      <c r="F13" s="117"/>
      <c r="G13" s="90"/>
      <c r="H13" s="90"/>
      <c r="I13" s="90"/>
      <c r="J13" s="20"/>
      <c r="K13" s="21"/>
      <c r="L13" s="92"/>
      <c r="M13" s="91"/>
      <c r="O13" s="42"/>
      <c r="P13" s="108"/>
    </row>
    <row r="14" ht="15" spans="1:16">
      <c r="A14" s="88">
        <f t="shared" si="0"/>
        <v>7</v>
      </c>
      <c r="B14" s="89"/>
      <c r="C14" s="89"/>
      <c r="D14" s="114"/>
      <c r="E14" s="89"/>
      <c r="F14" s="117"/>
      <c r="G14" s="90"/>
      <c r="H14" s="90"/>
      <c r="I14" s="90"/>
      <c r="J14" s="20"/>
      <c r="K14" s="21"/>
      <c r="L14" s="92"/>
      <c r="M14" s="91"/>
      <c r="O14" s="42"/>
      <c r="P14" s="108"/>
    </row>
    <row r="15" ht="15" spans="1:16">
      <c r="A15" s="88">
        <f t="shared" si="0"/>
        <v>8</v>
      </c>
      <c r="B15" s="89"/>
      <c r="C15" s="89"/>
      <c r="D15" s="114"/>
      <c r="E15" s="89"/>
      <c r="F15" s="117"/>
      <c r="G15" s="90"/>
      <c r="H15" s="90"/>
      <c r="I15" s="90"/>
      <c r="J15" s="20"/>
      <c r="K15" s="21"/>
      <c r="L15" s="92"/>
      <c r="M15" s="91"/>
      <c r="O15" s="42"/>
      <c r="P15" s="108"/>
    </row>
    <row r="16" ht="15" spans="1:16">
      <c r="A16" s="88">
        <f t="shared" si="0"/>
        <v>9</v>
      </c>
      <c r="B16" s="89"/>
      <c r="C16" s="89"/>
      <c r="D16" s="114"/>
      <c r="E16" s="89"/>
      <c r="F16" s="117"/>
      <c r="G16" s="90"/>
      <c r="H16" s="90"/>
      <c r="I16" s="90"/>
      <c r="J16" s="20"/>
      <c r="K16" s="21"/>
      <c r="L16" s="92"/>
      <c r="M16" s="91"/>
      <c r="O16" s="42"/>
      <c r="P16" s="108"/>
    </row>
    <row r="17" spans="1:16">
      <c r="A17" s="88">
        <f t="shared" si="0"/>
        <v>10</v>
      </c>
      <c r="B17" s="93"/>
      <c r="C17" s="93"/>
      <c r="D17" s="93"/>
      <c r="E17" s="93"/>
      <c r="F17" s="117"/>
      <c r="G17" s="90"/>
      <c r="H17" s="90"/>
      <c r="I17" s="90"/>
      <c r="J17" s="20"/>
      <c r="K17" s="21"/>
      <c r="L17" s="92"/>
      <c r="M17" s="94"/>
      <c r="O17" s="42"/>
      <c r="P17" s="109"/>
    </row>
    <row r="18" spans="1:16">
      <c r="A18" s="88"/>
      <c r="B18" s="95"/>
      <c r="C18" s="95"/>
      <c r="D18" s="93"/>
      <c r="E18" s="95"/>
      <c r="F18" s="117"/>
      <c r="G18" s="90"/>
      <c r="H18" s="90"/>
      <c r="I18" s="90"/>
      <c r="J18" s="20"/>
      <c r="K18" s="21"/>
      <c r="L18" s="92"/>
      <c r="M18" s="94"/>
      <c r="O18" s="42"/>
      <c r="P18" s="109"/>
    </row>
    <row r="19" spans="1:16">
      <c r="A19" s="118"/>
      <c r="B19" s="119" t="s">
        <v>288</v>
      </c>
      <c r="C19" s="120"/>
      <c r="D19" s="121"/>
      <c r="E19" s="121"/>
      <c r="F19" s="121"/>
      <c r="G19" s="121"/>
      <c r="H19" s="121"/>
      <c r="I19" s="122">
        <f>ROUND(SUM(I8:I18),2)</f>
        <v>0</v>
      </c>
      <c r="J19" s="20" t="str">
        <f>IF(基本信息!$C$4&lt;&gt;"B","",ROUND(SUM(J8:J18),2))</f>
        <v/>
      </c>
      <c r="K19" s="21" t="str">
        <f>IF(基本信息!$C$4&lt;&gt;"B","",ROUND(SUM(K8:K18),2))</f>
        <v/>
      </c>
      <c r="L19" s="124" t="str">
        <f>IF(基本信息!$C$4&lt;&gt;"B","",IF(I19=0,0,ROUND(K19/ABS(I19),4)))</f>
        <v/>
      </c>
      <c r="M19" s="61"/>
      <c r="O19" s="42"/>
      <c r="P19" s="109"/>
    </row>
    <row r="20" spans="1:16">
      <c r="A20" s="123"/>
      <c r="B20" s="119" t="s">
        <v>483</v>
      </c>
      <c r="C20" s="120"/>
      <c r="D20" s="121"/>
      <c r="E20" s="121"/>
      <c r="F20" s="121"/>
      <c r="G20" s="121"/>
      <c r="H20" s="121"/>
      <c r="I20" s="122"/>
      <c r="J20" s="20"/>
      <c r="K20" s="21" t="str">
        <f>IF(基本信息!$C$4&lt;&gt;"B","",J20-I20)</f>
        <v/>
      </c>
      <c r="L20" s="124" t="str">
        <f>IF(基本信息!$C$4&lt;&gt;"B","",IF(I20=0,0,ROUND(K20/ABS(I20),4)))</f>
        <v/>
      </c>
      <c r="M20" s="61"/>
      <c r="O20" s="42"/>
      <c r="P20" s="109"/>
    </row>
    <row r="21" ht="15" spans="1:16">
      <c r="A21" s="96"/>
      <c r="B21" s="97" t="s">
        <v>288</v>
      </c>
      <c r="C21" s="98"/>
      <c r="D21" s="98"/>
      <c r="E21" s="98"/>
      <c r="F21" s="98"/>
      <c r="G21" s="98"/>
      <c r="H21" s="98"/>
      <c r="I21" s="99">
        <f>I19-I20</f>
        <v>0</v>
      </c>
      <c r="J21" s="31" t="str">
        <f>IF(基本信息!$C$4&lt;&gt;"B","",J19-J20)</f>
        <v/>
      </c>
      <c r="K21" s="32" t="str">
        <f>IF(基本信息!$C$4&lt;&gt;"B","",K19-K20)</f>
        <v/>
      </c>
      <c r="L21" s="100" t="str">
        <f>IF(基本信息!$C$4&lt;&gt;"B","",IF(I21=0,0,ROUND(K21/ABS(I21),4)))</f>
        <v/>
      </c>
      <c r="M21" s="101"/>
      <c r="O21" s="110"/>
      <c r="P21" s="111" t="str">
        <f>IF(I21-O21=0,"OK","F")</f>
        <v>OK</v>
      </c>
    </row>
    <row r="22" spans="1:1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4">
      <c r="A23" s="34" t="str">
        <f>"被评估企业填表人："&amp;基本信息!$C$13</f>
        <v>被评估企业填表人：易海龙</v>
      </c>
      <c r="B23" s="102"/>
      <c r="C23" s="102"/>
      <c r="D23" s="102"/>
      <c r="E23" s="102"/>
      <c r="F23" s="102"/>
      <c r="G23" s="102"/>
      <c r="H23" s="102"/>
      <c r="I23" s="102"/>
      <c r="J23" s="33"/>
      <c r="K23" s="33"/>
      <c r="L23" s="33"/>
      <c r="M23" s="47" t="str">
        <f>IF(基本信息!$C$4="B","评估人员:"&amp;基本信息!$C63,"")</f>
        <v/>
      </c>
      <c r="N23" s="48"/>
    </row>
    <row r="24" spans="1:13">
      <c r="A24" s="34" t="str">
        <f>"填表日期："&amp;基本信息!$C$14</f>
        <v>填表日期：2023年8月31日</v>
      </c>
      <c r="B24" s="102"/>
      <c r="C24" s="102"/>
      <c r="D24" s="102"/>
      <c r="E24" s="102"/>
      <c r="F24" s="102"/>
      <c r="G24" s="102"/>
      <c r="H24" s="102"/>
      <c r="I24" s="102"/>
      <c r="J24" s="33"/>
      <c r="K24" s="33"/>
      <c r="L24" s="33"/>
      <c r="M24" s="33"/>
    </row>
  </sheetData>
  <mergeCells count="11">
    <mergeCell ref="A6:A7"/>
    <mergeCell ref="B6:B7"/>
    <mergeCell ref="C6:C7"/>
    <mergeCell ref="D6:D7"/>
    <mergeCell ref="E6:E7"/>
    <mergeCell ref="F6:F7"/>
    <mergeCell ref="I6:I7"/>
    <mergeCell ref="J6:J7"/>
    <mergeCell ref="K6:K7"/>
    <mergeCell ref="L6:L7"/>
    <mergeCell ref="M6:M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view="pageBreakPreview" zoomScale="120" zoomScaleNormal="100" workbookViewId="0">
      <pane xSplit="6" ySplit="6" topLeftCell="G7" activePane="bottomRight" state="frozen"/>
      <selection/>
      <selection pane="topRight"/>
      <selection pane="bottomLeft"/>
      <selection pane="bottomRight" activeCell="D13" sqref="D13"/>
    </sheetView>
  </sheetViews>
  <sheetFormatPr defaultColWidth="9" defaultRowHeight="14.25" outlineLevelCol="5"/>
  <cols>
    <col min="1" max="1" width="25.1083333333333" customWidth="1"/>
    <col min="2" max="2" width="6.775" customWidth="1"/>
    <col min="3" max="3" width="15.6666666666667" customWidth="1"/>
    <col min="4" max="4" width="15" customWidth="1"/>
    <col min="5" max="5" width="14.1083333333333" customWidth="1"/>
    <col min="6" max="6" width="12.6666666666667" customWidth="1"/>
  </cols>
  <sheetData>
    <row r="1" ht="28.35" customHeight="1" spans="1:6">
      <c r="A1" s="2" t="str">
        <f>目录!C5</f>
        <v>资产评估申报汇总表</v>
      </c>
      <c r="B1" s="3"/>
      <c r="C1" s="3"/>
      <c r="D1" s="3"/>
      <c r="E1" s="3"/>
      <c r="F1" s="3"/>
    </row>
    <row r="2" spans="1:6">
      <c r="A2" s="4" t="str">
        <f>封面!D13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目录!E5&amp;目录!F5</f>
        <v>表(申)1</v>
      </c>
    </row>
    <row r="4" spans="1:6">
      <c r="A4" s="5" t="str">
        <f>IF(基本信息!C4="B","被评估单位"&amp;":"&amp;基本信息!C10,"评估申报单位:"&amp;基本信息!C10)</f>
        <v>评估申报单位:杭州富阳开发区建设投资集团有限公司</v>
      </c>
      <c r="B4" s="5"/>
      <c r="C4" s="5"/>
      <c r="D4" s="5"/>
      <c r="E4" s="5"/>
      <c r="F4" s="36" t="s">
        <v>208</v>
      </c>
    </row>
    <row r="5" spans="1:6">
      <c r="A5" s="275" t="s">
        <v>209</v>
      </c>
      <c r="B5" s="276" t="s">
        <v>210</v>
      </c>
      <c r="C5" s="277" t="str">
        <f>IF(基本信息!C4="B","账面值","申报账面值")</f>
        <v>申报账面值</v>
      </c>
      <c r="D5" s="278" t="s">
        <v>211</v>
      </c>
      <c r="E5" s="278" t="s">
        <v>212</v>
      </c>
      <c r="F5" s="279" t="s">
        <v>213</v>
      </c>
    </row>
    <row r="6" spans="1:6">
      <c r="A6" s="280"/>
      <c r="B6" s="281" t="s">
        <v>214</v>
      </c>
      <c r="C6" s="282" t="s">
        <v>215</v>
      </c>
      <c r="D6" s="283" t="s">
        <v>216</v>
      </c>
      <c r="E6" s="283" t="s">
        <v>217</v>
      </c>
      <c r="F6" s="284" t="s">
        <v>218</v>
      </c>
    </row>
    <row r="7" spans="1:6">
      <c r="A7" s="285" t="s">
        <v>47</v>
      </c>
      <c r="B7" s="286">
        <v>1</v>
      </c>
      <c r="C7" s="287">
        <f>ROUND('2分类'!C8/10000,2)</f>
        <v>0</v>
      </c>
      <c r="D7" s="287" t="str">
        <f>IF(基本信息!$C$4="B",ROUND('2分类'!D8/10000,2),"")</f>
        <v/>
      </c>
      <c r="E7" s="287" t="str">
        <f>IF(基本信息!$C$4="B",ROUND('2分类'!E8/10000,2),"")</f>
        <v/>
      </c>
      <c r="F7" s="288" t="str">
        <f>IF(基本信息!$C$4="B",'2分类'!F8,"")</f>
        <v/>
      </c>
    </row>
    <row r="8" spans="1:6">
      <c r="A8" s="289" t="s">
        <v>93</v>
      </c>
      <c r="B8" s="290">
        <f>B7+1</f>
        <v>2</v>
      </c>
      <c r="C8" s="21" t="e">
        <f>ROUND('2分类'!C23/10000,2)</f>
        <v>#REF!</v>
      </c>
      <c r="D8" s="21" t="str">
        <f>IF(基本信息!$C$4="B",ROUND('2分类'!D23/10000,2),"")</f>
        <v/>
      </c>
      <c r="E8" s="21" t="str">
        <f>IF(基本信息!$C$4="B",ROUND('2分类'!E23/10000,2),"")</f>
        <v/>
      </c>
      <c r="F8" s="61" t="str">
        <f>IF(基本信息!$C$4="B",'2分类'!F23,"")</f>
        <v/>
      </c>
    </row>
    <row r="9" spans="1:6">
      <c r="A9" s="291" t="s">
        <v>219</v>
      </c>
      <c r="B9" s="290">
        <f>B8+1</f>
        <v>3</v>
      </c>
      <c r="C9" s="240" t="e">
        <f>ROUND('2分类'!C43/10000,2)</f>
        <v>#REF!</v>
      </c>
      <c r="D9" s="240" t="str">
        <f>IF(基本信息!$C$4="B",ROUND('2分类'!D43/10000,2),"")</f>
        <v/>
      </c>
      <c r="E9" s="240" t="str">
        <f>IF(基本信息!$C$4="B",ROUND('2分类'!E43/10000,2),"")</f>
        <v/>
      </c>
      <c r="F9" s="292" t="str">
        <f>IF(基本信息!$C$4="B",'2分类'!F43,"")</f>
        <v/>
      </c>
    </row>
    <row r="10" spans="1:6">
      <c r="A10" s="289" t="s">
        <v>155</v>
      </c>
      <c r="B10" s="290">
        <f t="shared" ref="B10:B13" si="0">B9+1</f>
        <v>4</v>
      </c>
      <c r="C10" s="21">
        <f>ROUND('2分类'!C44/10000,2)</f>
        <v>0</v>
      </c>
      <c r="D10" s="21" t="str">
        <f>IF(基本信息!$C$4="B",ROUND('2分类'!D44/10000,2),"")</f>
        <v/>
      </c>
      <c r="E10" s="21" t="str">
        <f>IF(基本信息!$C$4="B",ROUND('2分类'!E44/10000,2),"")</f>
        <v/>
      </c>
      <c r="F10" s="61" t="str">
        <f>IF(基本信息!$C$4="B",'2分类'!F44,"")</f>
        <v/>
      </c>
    </row>
    <row r="11" spans="1:6">
      <c r="A11" s="289" t="s">
        <v>183</v>
      </c>
      <c r="B11" s="290">
        <f t="shared" si="0"/>
        <v>5</v>
      </c>
      <c r="C11" s="21">
        <f>ROUND('2分类'!C59/10000,2)</f>
        <v>0</v>
      </c>
      <c r="D11" s="21" t="str">
        <f>IF(基本信息!$C$4="B",ROUND('2分类'!D59/10000,2),"")</f>
        <v/>
      </c>
      <c r="E11" s="21" t="str">
        <f>IF(基本信息!$C$4="B",ROUND('2分类'!E59/10000,2),"")</f>
        <v/>
      </c>
      <c r="F11" s="61" t="str">
        <f>IF(基本信息!$C$4="B",'2分类'!F59,"")</f>
        <v/>
      </c>
    </row>
    <row r="12" spans="1:6">
      <c r="A12" s="291" t="s">
        <v>220</v>
      </c>
      <c r="B12" s="290">
        <f t="shared" si="0"/>
        <v>6</v>
      </c>
      <c r="C12" s="240">
        <f>ROUND('2分类'!C69/10000,2)</f>
        <v>0</v>
      </c>
      <c r="D12" s="240" t="str">
        <f>IF(基本信息!$C$4="B",ROUND('2分类'!D69/10000,2),"")</f>
        <v/>
      </c>
      <c r="E12" s="240" t="str">
        <f>IF(基本信息!$C$4="B",ROUND('2分类'!E69/10000,2),"")</f>
        <v/>
      </c>
      <c r="F12" s="292" t="str">
        <f>IF(基本信息!$C$4="B",'2分类'!F69,"")</f>
        <v/>
      </c>
    </row>
    <row r="13" spans="1:6">
      <c r="A13" s="293" t="s">
        <v>221</v>
      </c>
      <c r="B13" s="294">
        <f t="shared" si="0"/>
        <v>7</v>
      </c>
      <c r="C13" s="64" t="e">
        <f>ROUND('2分类'!C70/10000,2)</f>
        <v>#REF!</v>
      </c>
      <c r="D13" s="64" t="str">
        <f>IF(基本信息!$C$4="B",ROUND('2分类'!D70/10000,2),"")</f>
        <v/>
      </c>
      <c r="E13" s="64" t="str">
        <f>IF(基本信息!$C$4="B",ROUND('2分类'!E70/10000,2),"")</f>
        <v/>
      </c>
      <c r="F13" s="65" t="str">
        <f>IF(基本信息!$C$4="B",'2分类'!F70,"")</f>
        <v/>
      </c>
    </row>
    <row r="14" ht="19.35" customHeight="1" spans="1:6">
      <c r="A14" s="295" t="str">
        <f>IF(基本信息!C4="B","评估机构:深圳市鹏信资产评估土地房地产估价有限公司","法定代表人:"&amp;基本信息!C11)</f>
        <v>法定代表人:        </v>
      </c>
      <c r="F14" s="48" t="str">
        <f>IF(基本信息!C4="B","签字资产评估师:"&amp;基本信息!C18&amp;"  "&amp;基本信息!F18,"财务负责人:"&amp;基本信息!C12)</f>
        <v>财务负责人:</v>
      </c>
    </row>
  </sheetData>
  <mergeCells count="1">
    <mergeCell ref="A5:A6"/>
  </mergeCells>
  <printOptions horizontalCentered="1"/>
  <pageMargins left="0.708661417322835" right="0.708661417322835" top="0.748031496062992" bottom="0.748031496062992" header="0.31496062992126" footer="0.31496062992126"/>
  <pageSetup paperSize="9" scale="95" orientation="portrait"/>
  <headerFooter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="107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21666666666667" customWidth="1"/>
    <col min="2" max="2" width="28.4416666666667" customWidth="1"/>
    <col min="3" max="3" width="6.10833333333333" customWidth="1"/>
    <col min="4" max="5" width="7.44166666666667" customWidth="1"/>
    <col min="6" max="6" width="15.6666666666667" customWidth="1"/>
    <col min="7" max="7" width="8.10833333333333" customWidth="1"/>
    <col min="8" max="8" width="7.88333333333333" customWidth="1"/>
    <col min="9" max="9" width="15.6666666666667" customWidth="1"/>
    <col min="10" max="10" width="12.4416666666667" customWidth="1"/>
    <col min="11" max="11" width="8.33333333333333" customWidth="1"/>
    <col min="14" max="14" width="12.4416666666667" customWidth="1"/>
  </cols>
  <sheetData>
    <row r="1" ht="20.25" spans="1:12">
      <c r="A1" s="2" t="str">
        <f>目录!$C49</f>
        <v>在建工程——其他工程评估申报明细表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目录!$E49&amp;目录!$F49</f>
        <v>表(申)4-9-3</v>
      </c>
    </row>
    <row r="4" spans="1:12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9"/>
      <c r="K5" s="9"/>
      <c r="L5" s="37"/>
    </row>
    <row r="6" s="1" customFormat="1" ht="12.75" spans="1:15">
      <c r="A6" s="10" t="s">
        <v>290</v>
      </c>
      <c r="B6" s="11" t="s">
        <v>509</v>
      </c>
      <c r="C6" s="11" t="s">
        <v>325</v>
      </c>
      <c r="D6" s="11" t="s">
        <v>326</v>
      </c>
      <c r="E6" s="12" t="s">
        <v>327</v>
      </c>
      <c r="F6" s="12" t="s">
        <v>225</v>
      </c>
      <c r="G6" s="13" t="s">
        <v>327</v>
      </c>
      <c r="H6" s="134" t="s">
        <v>326</v>
      </c>
      <c r="I6" s="134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str">
        <f>IF(基本信息!$C$4&lt;&gt;"B","",I7-F7)</f>
        <v/>
      </c>
      <c r="K7" s="40" t="str">
        <f>IF(基本信息!$C$4&lt;&gt;"B","",IF(F7=0,0,ROUND(J7/ABS(F7),4)))</f>
        <v/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308</v>
      </c>
      <c r="C18" s="138"/>
      <c r="D18" s="139"/>
      <c r="E18" s="139"/>
      <c r="F18" s="19">
        <f>ROUND(SUM(F7:F17),2)</f>
        <v>0</v>
      </c>
      <c r="G18" s="20"/>
      <c r="H18" s="137"/>
      <c r="I18" s="137" t="str">
        <f>IF(基本信息!$C$4&lt;&gt;"B","",ROUND(SUM(I7:I17),2))</f>
        <v/>
      </c>
      <c r="J18" s="21" t="str">
        <f>IF(基本信息!$C$4&lt;&gt;"B","",ROUND(SUM(J7:J17),2))</f>
        <v/>
      </c>
      <c r="K18" s="40" t="str">
        <f>IF(基本信息!$C$4&lt;&gt;"B","",IF(F18=0,0,ROUND(J18/ABS(F18),4)))</f>
        <v/>
      </c>
      <c r="L18" s="145"/>
      <c r="N18" s="42"/>
    </row>
    <row r="19" spans="1:14">
      <c r="A19" s="26"/>
      <c r="B19" s="140" t="s">
        <v>483</v>
      </c>
      <c r="C19" s="141"/>
      <c r="D19" s="142"/>
      <c r="E19" s="142"/>
      <c r="F19" s="19"/>
      <c r="G19" s="20"/>
      <c r="H19" s="137"/>
      <c r="I19" s="137"/>
      <c r="J19" s="21" t="str">
        <f>IF(基本信息!$C$4&lt;&gt;"B","",I19-F19)</f>
        <v/>
      </c>
      <c r="K19" s="40" t="str">
        <f>IF(基本信息!$C$4&lt;&gt;"B","",IF(F19=0,0,ROUND(J19/ABS(F19),4)))</f>
        <v/>
      </c>
      <c r="L19" s="61"/>
      <c r="N19" s="42"/>
    </row>
    <row r="20" ht="15" spans="1:15">
      <c r="A20" s="27"/>
      <c r="B20" s="28" t="s">
        <v>310</v>
      </c>
      <c r="C20" s="143"/>
      <c r="D20" s="29"/>
      <c r="E20" s="29"/>
      <c r="F20" s="30">
        <f>ROUND(SUM(F18,-F19),2)</f>
        <v>0</v>
      </c>
      <c r="G20" s="31"/>
      <c r="H20" s="144"/>
      <c r="I20" s="144" t="str">
        <f>IF(基本信息!$C$4&lt;&gt;"B","",ROUND(SUM(I18,-I19),2))</f>
        <v/>
      </c>
      <c r="J20" s="32" t="str">
        <f>IF(基本信息!$C$4&lt;&gt;"B","",ROUND(SUM(J18,-J19),2))</f>
        <v/>
      </c>
      <c r="K20" s="43" t="str">
        <f>IF(基本信息!$C$4&lt;&gt;"B","",IF(F20=0,0,ROUND(J20/ABS(F20),4)))</f>
        <v/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str">
        <f>"被评估企业填表人："&amp;基本信息!$C$13</f>
        <v>被评估企业填表人：易海龙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str">
        <f>IF(基本信息!$C$4="B","评估人员:"&amp;基本信息!$C64,"")</f>
        <v/>
      </c>
      <c r="M22" s="48"/>
    </row>
    <row r="23" spans="1:12">
      <c r="A23" s="34" t="str">
        <f>"填表日期："&amp;基本信息!$C$14</f>
        <v>填表日期：2023年8月31日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view="pageBreakPreview" zoomScale="131" zoomScaleNormal="100" workbookViewId="0">
      <pane xSplit="6" ySplit="6" topLeftCell="G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32.4416666666667" customWidth="1"/>
    <col min="2" max="2" width="7.44166666666667" customWidth="1"/>
    <col min="3" max="3" width="16.4416666666667" customWidth="1"/>
    <col min="4" max="4" width="16.8833333333333" customWidth="1"/>
    <col min="5" max="5" width="14.775" customWidth="1"/>
    <col min="8" max="8" width="12.4416666666667" customWidth="1"/>
  </cols>
  <sheetData>
    <row r="1" ht="20.25" spans="1:6">
      <c r="A1" s="2" t="str">
        <f>目录!$C53</f>
        <v>无形资产评估申报汇总表</v>
      </c>
      <c r="B1" s="3"/>
      <c r="C1" s="3"/>
      <c r="D1" s="3"/>
      <c r="E1" s="3"/>
      <c r="F1" s="3"/>
    </row>
    <row r="2" spans="1:6">
      <c r="A2" s="4" t="str">
        <f>封面!$D$13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目录!$E53&amp;目录!$F53</f>
        <v>表(申)4-13</v>
      </c>
    </row>
    <row r="4" spans="1:6">
      <c r="A4" s="5" t="str">
        <f>'1汇总'!$A$4</f>
        <v>评估申报单位:杭州富阳开发区建设投资集团有限公司</v>
      </c>
      <c r="B4" s="5"/>
      <c r="C4" s="5"/>
      <c r="D4" s="5"/>
      <c r="E4" s="5"/>
      <c r="F4" s="36" t="s">
        <v>222</v>
      </c>
    </row>
    <row r="5" spans="1:6">
      <c r="A5" s="6" t="s">
        <v>223</v>
      </c>
      <c r="B5" s="7"/>
      <c r="C5" s="7"/>
      <c r="D5" s="8" t="s">
        <v>224</v>
      </c>
      <c r="E5" s="9"/>
      <c r="F5" s="37"/>
    </row>
    <row r="6" s="1" customFormat="1" ht="12.75" spans="1:9">
      <c r="A6" s="10" t="s">
        <v>495</v>
      </c>
      <c r="B6" s="11" t="s">
        <v>287</v>
      </c>
      <c r="C6" s="12" t="s">
        <v>225</v>
      </c>
      <c r="D6" s="13" t="s">
        <v>211</v>
      </c>
      <c r="E6" s="14" t="s">
        <v>212</v>
      </c>
      <c r="F6" s="38" t="s">
        <v>213</v>
      </c>
      <c r="H6" s="39" t="s">
        <v>226</v>
      </c>
      <c r="I6" s="39" t="s">
        <v>227</v>
      </c>
    </row>
    <row r="7" s="1" customFormat="1" ht="12.75" spans="1:8">
      <c r="A7" s="54"/>
      <c r="B7" s="55" t="s">
        <v>214</v>
      </c>
      <c r="C7" s="56" t="s">
        <v>215</v>
      </c>
      <c r="D7" s="57" t="s">
        <v>216</v>
      </c>
      <c r="E7" s="58" t="s">
        <v>217</v>
      </c>
      <c r="F7" s="59" t="s">
        <v>218</v>
      </c>
      <c r="H7" s="39"/>
    </row>
    <row r="8" ht="15" spans="1:9">
      <c r="A8" s="26" t="s">
        <v>510</v>
      </c>
      <c r="B8" s="23"/>
      <c r="C8" s="19">
        <f>'4.13.1土地使用权'!K21</f>
        <v>0</v>
      </c>
      <c r="D8" s="20" t="str">
        <f>IF(基本信息!$C$4&lt;&gt;"B","",'4.13.1土地使用权'!L21)</f>
        <v/>
      </c>
      <c r="E8" s="21" t="str">
        <f>IF(基本信息!$C$4&lt;&gt;"B","",D8-C8)</f>
        <v/>
      </c>
      <c r="F8" s="61" t="str">
        <f>IF(基本信息!$C$4&lt;&gt;"B","",IF(C8=0,0,ROUND(E8/ABS(C8),4)))</f>
        <v/>
      </c>
      <c r="H8" s="42"/>
      <c r="I8" s="46" t="str">
        <f>IF(C8-H8=0,"OK","F")</f>
        <v>OK</v>
      </c>
    </row>
    <row r="9" ht="15" spans="1:9">
      <c r="A9" s="26" t="s">
        <v>511</v>
      </c>
      <c r="B9" s="23"/>
      <c r="C9" s="19">
        <f>'4.13.2其他无形'!G21</f>
        <v>0</v>
      </c>
      <c r="D9" s="20" t="str">
        <f>IF(基本信息!$C$4&lt;&gt;"B","",'4.13.2其他无形'!H21)</f>
        <v/>
      </c>
      <c r="E9" s="21" t="str">
        <f>IF(基本信息!$C$4&lt;&gt;"B","",D9-C9)</f>
        <v/>
      </c>
      <c r="F9" s="61" t="str">
        <f>IF(基本信息!$C$4&lt;&gt;"B","",IF(C9=0,0,ROUND(E9/ABS(C9),4)))</f>
        <v/>
      </c>
      <c r="H9" s="42"/>
      <c r="I9" s="46" t="str">
        <f>IF(C9-H9=0,"OK","F")</f>
        <v>OK</v>
      </c>
    </row>
    <row r="10" ht="15" spans="1:9">
      <c r="A10" s="22"/>
      <c r="B10" s="23"/>
      <c r="C10" s="19"/>
      <c r="D10" s="20"/>
      <c r="E10" s="21"/>
      <c r="F10" s="61"/>
      <c r="H10" s="42"/>
      <c r="I10" s="46" t="str">
        <f>IF(C10-H10=0,"OK","F")</f>
        <v>OK</v>
      </c>
    </row>
    <row r="11" spans="1:8">
      <c r="A11" s="26"/>
      <c r="B11" s="23"/>
      <c r="C11" s="19"/>
      <c r="D11" s="20"/>
      <c r="E11" s="21"/>
      <c r="F11" s="61"/>
      <c r="H11" s="42"/>
    </row>
    <row r="12" ht="15" spans="1:9">
      <c r="A12" s="27" t="s">
        <v>288</v>
      </c>
      <c r="B12" s="69"/>
      <c r="C12" s="63">
        <f>ROUND(SUM(C8:C11),2)</f>
        <v>0</v>
      </c>
      <c r="D12" s="70" t="str">
        <f>IF(基本信息!$C$4&lt;&gt;"B","",ROUND(SUM(D8:D11),2))</f>
        <v/>
      </c>
      <c r="E12" s="64" t="str">
        <f>IF(基本信息!$C$4&lt;&gt;"B","",ROUND(SUM(E8:E11),2))</f>
        <v/>
      </c>
      <c r="F12" s="65" t="str">
        <f>IF(基本信息!$C$4&lt;&gt;"B","",IF(C12=0,0,ROUND(E12/ABS(C12),4)))</f>
        <v/>
      </c>
      <c r="H12" s="45"/>
      <c r="I12" s="46" t="str">
        <f>IF(C12-H12=0,"OK","F")</f>
        <v>OK</v>
      </c>
    </row>
    <row r="13" spans="1:6">
      <c r="A13" s="33"/>
      <c r="B13" s="33"/>
      <c r="C13" s="33"/>
      <c r="D13" s="33"/>
      <c r="E13" s="33"/>
      <c r="F13" s="33"/>
    </row>
    <row r="14" spans="1:7">
      <c r="A14" s="34" t="str">
        <f>"被评估企业填表人："&amp;基本信息!$C$13</f>
        <v>被评估企业填表人：易海龙</v>
      </c>
      <c r="B14" s="35"/>
      <c r="C14" s="35"/>
      <c r="D14" s="33"/>
      <c r="E14" s="33"/>
      <c r="F14" s="47" t="str">
        <f>IF(基本信息!$C$4="B","评估人员:"&amp;基本信息!$C68,"")</f>
        <v/>
      </c>
      <c r="G14" s="48"/>
    </row>
    <row r="15" spans="1:6">
      <c r="A15" s="34" t="str">
        <f>"填表日期："&amp;基本信息!$C$14</f>
        <v>填表日期：2023年8月31日</v>
      </c>
      <c r="B15" s="35"/>
      <c r="C15" s="35"/>
      <c r="D15" s="33"/>
      <c r="E15" s="33"/>
      <c r="F15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6" max="1048575" man="1"/>
  </colBreaks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view="pageBreakPreview" zoomScale="107" zoomScaleNormal="100" workbookViewId="0">
      <pane xSplit="15" ySplit="7" topLeftCell="P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0.3333333333333" customWidth="1"/>
    <col min="3" max="3" width="9.66666666666667" customWidth="1"/>
    <col min="4" max="5" width="7.44166666666667" customWidth="1"/>
    <col min="6" max="6" width="6.775" customWidth="1"/>
    <col min="7" max="7" width="5.33333333333333" customWidth="1"/>
    <col min="8" max="8" width="9.44166666666667" customWidth="1"/>
    <col min="9" max="9" width="5.44166666666667" customWidth="1"/>
    <col min="10" max="10" width="9.21666666666667" customWidth="1"/>
    <col min="11" max="11" width="13.2166666666667" customWidth="1"/>
    <col min="12" max="12" width="12.2166666666667" customWidth="1"/>
    <col min="13" max="13" width="11.8833333333333" customWidth="1"/>
    <col min="14" max="14" width="7.44166666666667" customWidth="1"/>
    <col min="16" max="16" width="3.66666666666667" customWidth="1"/>
    <col min="17" max="17" width="9.66666666666667" customWidth="1"/>
    <col min="18" max="18" width="5.44166666666667" customWidth="1"/>
    <col min="20" max="20" width="9.21666666666667" customWidth="1"/>
  </cols>
  <sheetData>
    <row r="1" ht="20.25" spans="1:20">
      <c r="A1" s="2" t="str">
        <f>目录!$C54</f>
        <v>无形资产——土地使用权评估申报明细表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T1" s="3"/>
    </row>
    <row r="2" spans="1:2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T2" s="3"/>
    </row>
    <row r="3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6"/>
      <c r="N3" s="36"/>
      <c r="O3" s="36" t="str">
        <f>目录!$E54&amp;目录!$F54</f>
        <v>表(申)4-13-1</v>
      </c>
      <c r="T3" s="5"/>
    </row>
    <row r="4" spans="1:2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6" t="s">
        <v>222</v>
      </c>
      <c r="T4" s="5"/>
    </row>
    <row r="5" ht="17.25" spans="1:20">
      <c r="A5" s="71" t="s">
        <v>223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3" t="s">
        <v>224</v>
      </c>
      <c r="M5" s="74"/>
      <c r="N5" s="74"/>
      <c r="O5" s="75"/>
      <c r="T5" s="5"/>
    </row>
    <row r="6" s="1" customFormat="1" ht="12.75" spans="1:20">
      <c r="A6" s="76" t="s">
        <v>354</v>
      </c>
      <c r="B6" s="77" t="s">
        <v>512</v>
      </c>
      <c r="C6" s="77" t="s">
        <v>513</v>
      </c>
      <c r="D6" s="77" t="s">
        <v>514</v>
      </c>
      <c r="E6" s="77" t="s">
        <v>515</v>
      </c>
      <c r="F6" s="77" t="s">
        <v>516</v>
      </c>
      <c r="G6" s="77" t="s">
        <v>517</v>
      </c>
      <c r="H6" s="77" t="s">
        <v>518</v>
      </c>
      <c r="I6" s="77" t="s">
        <v>519</v>
      </c>
      <c r="J6" s="125" t="s">
        <v>360</v>
      </c>
      <c r="K6" s="78" t="s">
        <v>225</v>
      </c>
      <c r="L6" s="79" t="s">
        <v>363</v>
      </c>
      <c r="M6" s="80" t="s">
        <v>212</v>
      </c>
      <c r="N6" s="80" t="s">
        <v>213</v>
      </c>
      <c r="O6" s="81" t="s">
        <v>293</v>
      </c>
      <c r="Q6" s="103" t="s">
        <v>226</v>
      </c>
      <c r="R6" s="103" t="s">
        <v>227</v>
      </c>
      <c r="S6" s="127" t="s">
        <v>520</v>
      </c>
      <c r="T6" s="128" t="s">
        <v>521</v>
      </c>
    </row>
    <row r="7" s="1" customFormat="1" ht="12.75" spans="1:20">
      <c r="A7" s="82"/>
      <c r="B7" s="83"/>
      <c r="C7" s="83"/>
      <c r="D7" s="83"/>
      <c r="E7" s="83"/>
      <c r="F7" s="83"/>
      <c r="G7" s="83"/>
      <c r="H7" s="83" t="s">
        <v>364</v>
      </c>
      <c r="I7" s="126"/>
      <c r="J7" s="83" t="s">
        <v>365</v>
      </c>
      <c r="K7" s="84"/>
      <c r="L7" s="85"/>
      <c r="M7" s="86"/>
      <c r="N7" s="86"/>
      <c r="O7" s="87"/>
      <c r="Q7" s="104"/>
      <c r="R7" s="105"/>
      <c r="S7" s="128" t="s">
        <v>364</v>
      </c>
      <c r="T7" s="128" t="s">
        <v>365</v>
      </c>
    </row>
    <row r="8" ht="15" spans="1:20">
      <c r="A8" s="88">
        <v>1</v>
      </c>
      <c r="B8" s="89"/>
      <c r="C8" s="89"/>
      <c r="D8" s="51"/>
      <c r="E8" s="51"/>
      <c r="F8" s="89"/>
      <c r="G8" s="117"/>
      <c r="H8" s="90"/>
      <c r="I8" s="90"/>
      <c r="J8" s="90"/>
      <c r="K8" s="90"/>
      <c r="L8" s="20"/>
      <c r="M8" s="21" t="str">
        <f>IF(基本信息!$C$4&lt;&gt;"B","",L8-K8)</f>
        <v/>
      </c>
      <c r="N8" s="40" t="str">
        <f>IF(基本信息!$C$4&lt;&gt;"B","",IF(K8=0,0,ROUND(M8/ABS(K8),4)))</f>
        <v/>
      </c>
      <c r="O8" s="91"/>
      <c r="Q8" s="106"/>
      <c r="R8" s="107" t="str">
        <f>IF(K8-Q8=0,"OK","F")</f>
        <v>OK</v>
      </c>
      <c r="S8" s="129"/>
      <c r="T8" s="129">
        <f>IF(H8=0,0,ROUND(L8/S8,0))</f>
        <v>0</v>
      </c>
    </row>
    <row r="9" ht="15" spans="1:20">
      <c r="A9" s="88">
        <f>A8+1</f>
        <v>2</v>
      </c>
      <c r="B9" s="89"/>
      <c r="C9" s="89"/>
      <c r="D9" s="51"/>
      <c r="E9" s="51"/>
      <c r="F9" s="89"/>
      <c r="G9" s="117"/>
      <c r="H9" s="90"/>
      <c r="I9" s="90"/>
      <c r="J9" s="90"/>
      <c r="K9" s="90"/>
      <c r="L9" s="20"/>
      <c r="M9" s="21"/>
      <c r="N9" s="92"/>
      <c r="O9" s="91"/>
      <c r="Q9" s="42"/>
      <c r="R9" s="108" t="str">
        <f>IF(K9-Q9=0,"OK","F")</f>
        <v>OK</v>
      </c>
      <c r="S9" s="129"/>
      <c r="T9" s="129"/>
    </row>
    <row r="10" ht="15" spans="1:20">
      <c r="A10" s="88">
        <f t="shared" ref="A10:A17" si="0">A9+1</f>
        <v>3</v>
      </c>
      <c r="B10" s="89"/>
      <c r="C10" s="89"/>
      <c r="D10" s="51"/>
      <c r="E10" s="51"/>
      <c r="F10" s="89"/>
      <c r="G10" s="117"/>
      <c r="H10" s="90"/>
      <c r="I10" s="90"/>
      <c r="J10" s="90"/>
      <c r="K10" s="90"/>
      <c r="L10" s="20"/>
      <c r="M10" s="21"/>
      <c r="N10" s="92"/>
      <c r="O10" s="91"/>
      <c r="Q10" s="42"/>
      <c r="R10" s="108"/>
      <c r="S10" s="129"/>
      <c r="T10" s="129"/>
    </row>
    <row r="11" ht="15" spans="1:20">
      <c r="A11" s="88">
        <f t="shared" si="0"/>
        <v>4</v>
      </c>
      <c r="B11" s="89"/>
      <c r="C11" s="89"/>
      <c r="D11" s="51"/>
      <c r="E11" s="51"/>
      <c r="F11" s="89"/>
      <c r="G11" s="117"/>
      <c r="H11" s="90"/>
      <c r="I11" s="90"/>
      <c r="J11" s="90"/>
      <c r="K11" s="90"/>
      <c r="L11" s="20"/>
      <c r="M11" s="21"/>
      <c r="N11" s="92"/>
      <c r="O11" s="91"/>
      <c r="Q11" s="42"/>
      <c r="R11" s="108"/>
      <c r="S11" s="129"/>
      <c r="T11" s="129"/>
    </row>
    <row r="12" ht="15" spans="1:20">
      <c r="A12" s="88">
        <f t="shared" si="0"/>
        <v>5</v>
      </c>
      <c r="B12" s="89"/>
      <c r="C12" s="89"/>
      <c r="D12" s="51"/>
      <c r="E12" s="51"/>
      <c r="F12" s="89"/>
      <c r="G12" s="117"/>
      <c r="H12" s="90"/>
      <c r="I12" s="90"/>
      <c r="J12" s="90"/>
      <c r="K12" s="90"/>
      <c r="L12" s="20"/>
      <c r="M12" s="21"/>
      <c r="N12" s="92"/>
      <c r="O12" s="91"/>
      <c r="Q12" s="42"/>
      <c r="R12" s="108"/>
      <c r="S12" s="129"/>
      <c r="T12" s="129"/>
    </row>
    <row r="13" ht="15" spans="1:20">
      <c r="A13" s="88">
        <f t="shared" si="0"/>
        <v>6</v>
      </c>
      <c r="B13" s="89"/>
      <c r="C13" s="89"/>
      <c r="D13" s="51"/>
      <c r="E13" s="51"/>
      <c r="F13" s="89"/>
      <c r="G13" s="117"/>
      <c r="H13" s="90"/>
      <c r="I13" s="90"/>
      <c r="J13" s="90"/>
      <c r="K13" s="90"/>
      <c r="L13" s="20"/>
      <c r="M13" s="21"/>
      <c r="N13" s="92"/>
      <c r="O13" s="91"/>
      <c r="Q13" s="42"/>
      <c r="R13" s="108"/>
      <c r="S13" s="129"/>
      <c r="T13" s="129"/>
    </row>
    <row r="14" ht="15" spans="1:20">
      <c r="A14" s="88">
        <f t="shared" si="0"/>
        <v>7</v>
      </c>
      <c r="B14" s="89"/>
      <c r="C14" s="89"/>
      <c r="D14" s="51"/>
      <c r="E14" s="51"/>
      <c r="F14" s="89"/>
      <c r="G14" s="117"/>
      <c r="H14" s="90"/>
      <c r="I14" s="90"/>
      <c r="J14" s="90"/>
      <c r="K14" s="90"/>
      <c r="L14" s="20"/>
      <c r="M14" s="21"/>
      <c r="N14" s="92"/>
      <c r="O14" s="91"/>
      <c r="Q14" s="42"/>
      <c r="R14" s="108"/>
      <c r="S14" s="129"/>
      <c r="T14" s="129"/>
    </row>
    <row r="15" ht="15" spans="1:20">
      <c r="A15" s="88">
        <f t="shared" si="0"/>
        <v>8</v>
      </c>
      <c r="B15" s="89"/>
      <c r="C15" s="89"/>
      <c r="D15" s="51"/>
      <c r="E15" s="51"/>
      <c r="F15" s="89"/>
      <c r="G15" s="117"/>
      <c r="H15" s="90"/>
      <c r="I15" s="90"/>
      <c r="J15" s="90"/>
      <c r="K15" s="90"/>
      <c r="L15" s="20"/>
      <c r="M15" s="21"/>
      <c r="N15" s="92"/>
      <c r="O15" s="91"/>
      <c r="Q15" s="42"/>
      <c r="R15" s="108"/>
      <c r="S15" s="129"/>
      <c r="T15" s="129"/>
    </row>
    <row r="16" ht="15" spans="1:20">
      <c r="A16" s="88">
        <f t="shared" si="0"/>
        <v>9</v>
      </c>
      <c r="B16" s="89"/>
      <c r="C16" s="89"/>
      <c r="D16" s="51"/>
      <c r="E16" s="51"/>
      <c r="F16" s="89"/>
      <c r="G16" s="117"/>
      <c r="H16" s="90"/>
      <c r="I16" s="90"/>
      <c r="J16" s="90"/>
      <c r="K16" s="90"/>
      <c r="L16" s="20"/>
      <c r="M16" s="21"/>
      <c r="N16" s="92"/>
      <c r="O16" s="91"/>
      <c r="Q16" s="42"/>
      <c r="R16" s="108"/>
      <c r="S16" s="129"/>
      <c r="T16" s="129"/>
    </row>
    <row r="17" spans="1:20">
      <c r="A17" s="88">
        <f t="shared" si="0"/>
        <v>10</v>
      </c>
      <c r="B17" s="93"/>
      <c r="C17" s="93"/>
      <c r="D17" s="51"/>
      <c r="E17" s="51"/>
      <c r="F17" s="93"/>
      <c r="G17" s="117"/>
      <c r="H17" s="90"/>
      <c r="I17" s="90"/>
      <c r="J17" s="90"/>
      <c r="K17" s="90"/>
      <c r="L17" s="20"/>
      <c r="M17" s="21"/>
      <c r="N17" s="92"/>
      <c r="O17" s="94"/>
      <c r="Q17" s="42"/>
      <c r="R17" s="109"/>
      <c r="S17" s="129"/>
      <c r="T17" s="129"/>
    </row>
    <row r="18" spans="1:20">
      <c r="A18" s="88"/>
      <c r="B18" s="95"/>
      <c r="C18" s="95"/>
      <c r="D18" s="51"/>
      <c r="E18" s="51"/>
      <c r="F18" s="95"/>
      <c r="G18" s="117"/>
      <c r="H18" s="90"/>
      <c r="I18" s="90"/>
      <c r="J18" s="90"/>
      <c r="K18" s="90"/>
      <c r="L18" s="20"/>
      <c r="M18" s="21"/>
      <c r="N18" s="92"/>
      <c r="O18" s="94"/>
      <c r="Q18" s="42"/>
      <c r="R18" s="109"/>
      <c r="S18" s="129"/>
      <c r="T18" s="129"/>
    </row>
    <row r="19" spans="1:20">
      <c r="A19" s="118"/>
      <c r="B19" s="119" t="s">
        <v>288</v>
      </c>
      <c r="C19" s="120"/>
      <c r="D19" s="121"/>
      <c r="E19" s="121"/>
      <c r="F19" s="121"/>
      <c r="G19" s="121"/>
      <c r="H19" s="121"/>
      <c r="I19" s="121"/>
      <c r="J19" s="121"/>
      <c r="K19" s="122">
        <f>ROUND(SUM(K8:K18),2)</f>
        <v>0</v>
      </c>
      <c r="L19" s="20" t="str">
        <f>IF(基本信息!$C$4&lt;&gt;"B","",ROUND(SUM(L8:L18),2))</f>
        <v/>
      </c>
      <c r="M19" s="21" t="str">
        <f>IF(基本信息!$C$4&lt;&gt;"B","",ROUND(SUM(M8:M18),2))</f>
        <v/>
      </c>
      <c r="N19" s="124" t="str">
        <f>IF(基本信息!$C$4&lt;&gt;"B","",IF(K19=0,0,ROUND(M19/ABS(K19),4)))</f>
        <v/>
      </c>
      <c r="O19" s="61"/>
      <c r="Q19" s="42"/>
      <c r="R19" s="109"/>
      <c r="S19" s="130"/>
      <c r="T19" s="131"/>
    </row>
    <row r="20" spans="1:20">
      <c r="A20" s="123"/>
      <c r="B20" s="119" t="s">
        <v>483</v>
      </c>
      <c r="C20" s="120"/>
      <c r="D20" s="121"/>
      <c r="E20" s="121"/>
      <c r="F20" s="121"/>
      <c r="G20" s="121"/>
      <c r="H20" s="121"/>
      <c r="I20" s="121"/>
      <c r="J20" s="121"/>
      <c r="K20" s="122"/>
      <c r="L20" s="20"/>
      <c r="M20" s="21" t="str">
        <f>IF(基本信息!$C$4&lt;&gt;"B","",L20-K20)</f>
        <v/>
      </c>
      <c r="N20" s="124" t="str">
        <f>IF(基本信息!$C$4&lt;&gt;"B","",IF(K20=0,0,ROUND(M20/ABS(K20),4)))</f>
        <v/>
      </c>
      <c r="O20" s="61"/>
      <c r="Q20" s="42"/>
      <c r="R20" s="109"/>
      <c r="S20" s="130"/>
      <c r="T20" s="131"/>
    </row>
    <row r="21" ht="15" spans="1:20">
      <c r="A21" s="96"/>
      <c r="B21" s="97" t="s">
        <v>288</v>
      </c>
      <c r="C21" s="98"/>
      <c r="D21" s="98"/>
      <c r="E21" s="98"/>
      <c r="F21" s="98"/>
      <c r="G21" s="98"/>
      <c r="H21" s="98"/>
      <c r="I21" s="98"/>
      <c r="J21" s="98"/>
      <c r="K21" s="99">
        <f>K19-K20</f>
        <v>0</v>
      </c>
      <c r="L21" s="31" t="str">
        <f>IF(基本信息!$C$4&lt;&gt;"B","",L19-L20)</f>
        <v/>
      </c>
      <c r="M21" s="32" t="str">
        <f>IF(基本信息!$C$4&lt;&gt;"B","",M19-M20)</f>
        <v/>
      </c>
      <c r="N21" s="100" t="str">
        <f>IF(基本信息!$C$4&lt;&gt;"B","",IF(K21=0,0,ROUND(M21/ABS(K21),4)))</f>
        <v/>
      </c>
      <c r="O21" s="101"/>
      <c r="Q21" s="110"/>
      <c r="R21" s="111" t="str">
        <f>IF(K21-Q21=0,"OK","F")</f>
        <v>OK</v>
      </c>
      <c r="S21" s="130"/>
      <c r="T21" s="132"/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20">
      <c r="A23" s="34" t="str">
        <f>"被评估企业填表人："&amp;基本信息!$C$13</f>
        <v>被评估企业填表人：易海龙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33"/>
      <c r="M23" s="33"/>
      <c r="N23" s="33"/>
      <c r="O23" s="47" t="str">
        <f>IF(基本信息!$C$4="B","评估人员:"&amp;基本信息!$C69,"")</f>
        <v/>
      </c>
      <c r="P23" s="48"/>
      <c r="S23" s="48"/>
      <c r="T23" s="133"/>
    </row>
    <row r="24" spans="1:20">
      <c r="A24" s="34" t="str">
        <f>"填表日期："&amp;基本信息!$C$14</f>
        <v>填表日期：2023年8月31日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33"/>
      <c r="M24" s="33"/>
      <c r="N24" s="33"/>
      <c r="O24" s="33"/>
      <c r="T24" s="133"/>
    </row>
  </sheetData>
  <mergeCells count="13">
    <mergeCell ref="A6:A7"/>
    <mergeCell ref="B6:B7"/>
    <mergeCell ref="C6:C7"/>
    <mergeCell ref="D6:D7"/>
    <mergeCell ref="E6:E7"/>
    <mergeCell ref="F6:F7"/>
    <mergeCell ref="G6:G7"/>
    <mergeCell ref="I6:I7"/>
    <mergeCell ref="K6:K7"/>
    <mergeCell ref="L6:L7"/>
    <mergeCell ref="M6:M7"/>
    <mergeCell ref="N6:N7"/>
    <mergeCell ref="O6:O7"/>
  </mergeCells>
  <printOptions horizontalCentered="1"/>
  <pageMargins left="0.31496062992126" right="0.31496062992126" top="0.94488188976378" bottom="0.748031496062992" header="0.31496062992126" footer="0.31496062992126"/>
  <pageSetup paperSize="9" scale="91" fitToHeight="0" orientation="landscape"/>
  <headerFooter/>
  <colBreaks count="1" manualBreakCount="1">
    <brk id="15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GridLines="0" view="pageBreakPreview" zoomScale="99" zoomScaleNormal="100" workbookViewId="0">
      <pane xSplit="11" ySplit="7" topLeftCell="L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0.3333333333333" customWidth="1"/>
    <col min="3" max="3" width="9.66666666666667" customWidth="1"/>
    <col min="4" max="5" width="7.44166666666667" customWidth="1"/>
    <col min="6" max="6" width="9.44166666666667" customWidth="1"/>
    <col min="7" max="7" width="13.2166666666667" customWidth="1"/>
    <col min="8" max="8" width="12.2166666666667" customWidth="1"/>
    <col min="9" max="9" width="11.8833333333333" customWidth="1"/>
    <col min="10" max="10" width="7.44166666666667" customWidth="1"/>
    <col min="12" max="12" width="3.66666666666667" customWidth="1"/>
    <col min="13" max="13" width="9.66666666666667" customWidth="1"/>
    <col min="14" max="14" width="5.44166666666667" customWidth="1"/>
  </cols>
  <sheetData>
    <row r="1" ht="20.25" spans="1:11">
      <c r="A1" s="2" t="str">
        <f>目录!$C55</f>
        <v>无形资产——其他无形资产评估申报明细表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/>
      <c r="B3" s="5"/>
      <c r="C3" s="5"/>
      <c r="D3" s="5"/>
      <c r="E3" s="5"/>
      <c r="F3" s="5"/>
      <c r="G3" s="5"/>
      <c r="H3" s="5"/>
      <c r="I3" s="36"/>
      <c r="J3" s="36"/>
      <c r="K3" s="36" t="str">
        <f>目录!$E55&amp;目录!$F55</f>
        <v>表(申)4-13-2</v>
      </c>
    </row>
    <row r="4" spans="1:11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36" t="s">
        <v>222</v>
      </c>
    </row>
    <row r="5" ht="17.25" spans="1:11">
      <c r="A5" s="71" t="s">
        <v>223</v>
      </c>
      <c r="B5" s="72"/>
      <c r="C5" s="72"/>
      <c r="D5" s="72"/>
      <c r="E5" s="72"/>
      <c r="F5" s="72"/>
      <c r="G5" s="72"/>
      <c r="H5" s="73" t="s">
        <v>224</v>
      </c>
      <c r="I5" s="74"/>
      <c r="J5" s="74"/>
      <c r="K5" s="75"/>
    </row>
    <row r="6" s="1" customFormat="1" ht="12.75" spans="1:14">
      <c r="A6" s="76" t="s">
        <v>354</v>
      </c>
      <c r="B6" s="77" t="s">
        <v>522</v>
      </c>
      <c r="C6" s="77" t="s">
        <v>523</v>
      </c>
      <c r="D6" s="77" t="s">
        <v>514</v>
      </c>
      <c r="E6" s="77" t="s">
        <v>524</v>
      </c>
      <c r="F6" s="77" t="s">
        <v>525</v>
      </c>
      <c r="G6" s="78" t="s">
        <v>225</v>
      </c>
      <c r="H6" s="79" t="s">
        <v>363</v>
      </c>
      <c r="I6" s="80" t="s">
        <v>212</v>
      </c>
      <c r="J6" s="80" t="s">
        <v>213</v>
      </c>
      <c r="K6" s="81" t="s">
        <v>293</v>
      </c>
      <c r="M6" s="103" t="s">
        <v>226</v>
      </c>
      <c r="N6" s="103" t="s">
        <v>227</v>
      </c>
    </row>
    <row r="7" s="1" customFormat="1" ht="12.75" spans="1:14">
      <c r="A7" s="82"/>
      <c r="B7" s="83"/>
      <c r="C7" s="83"/>
      <c r="D7" s="83"/>
      <c r="E7" s="83"/>
      <c r="F7" s="83" t="s">
        <v>526</v>
      </c>
      <c r="G7" s="84"/>
      <c r="H7" s="85"/>
      <c r="I7" s="86"/>
      <c r="J7" s="86"/>
      <c r="K7" s="87"/>
      <c r="M7" s="104"/>
      <c r="N7" s="105"/>
    </row>
    <row r="8" ht="15" spans="1:14">
      <c r="A8" s="88">
        <v>1</v>
      </c>
      <c r="B8" s="89"/>
      <c r="C8" s="89"/>
      <c r="D8" s="114"/>
      <c r="E8" s="117"/>
      <c r="F8" s="90"/>
      <c r="G8" s="90"/>
      <c r="H8" s="20"/>
      <c r="I8" s="21" t="str">
        <f>IF(基本信息!$C$4&lt;&gt;"B","",H8-G8)</f>
        <v/>
      </c>
      <c r="J8" s="40" t="str">
        <f>IF(基本信息!$C$4&lt;&gt;"B","",IF(G8=0,0,ROUND(I8/ABS(G8),4)))</f>
        <v/>
      </c>
      <c r="K8" s="91"/>
      <c r="M8" s="106"/>
      <c r="N8" s="107" t="str">
        <f>IF(G8-M8=0,"OK","F")</f>
        <v>OK</v>
      </c>
    </row>
    <row r="9" ht="15" spans="1:14">
      <c r="A9" s="88">
        <f>A8+1</f>
        <v>2</v>
      </c>
      <c r="B9" s="89"/>
      <c r="C9" s="89"/>
      <c r="D9" s="114"/>
      <c r="E9" s="117"/>
      <c r="F9" s="90"/>
      <c r="G9" s="90"/>
      <c r="H9" s="20"/>
      <c r="I9" s="21"/>
      <c r="J9" s="92"/>
      <c r="K9" s="91"/>
      <c r="M9" s="42"/>
      <c r="N9" s="108" t="str">
        <f>IF(G9-M9=0,"OK","F")</f>
        <v>OK</v>
      </c>
    </row>
    <row r="10" ht="15" spans="1:14">
      <c r="A10" s="88">
        <f t="shared" ref="A10:A17" si="0">A9+1</f>
        <v>3</v>
      </c>
      <c r="B10" s="89"/>
      <c r="C10" s="89"/>
      <c r="D10" s="114"/>
      <c r="E10" s="117"/>
      <c r="F10" s="90"/>
      <c r="G10" s="90"/>
      <c r="H10" s="20"/>
      <c r="I10" s="21"/>
      <c r="J10" s="92"/>
      <c r="K10" s="91"/>
      <c r="M10" s="42"/>
      <c r="N10" s="108"/>
    </row>
    <row r="11" ht="15" spans="1:14">
      <c r="A11" s="88">
        <f t="shared" si="0"/>
        <v>4</v>
      </c>
      <c r="B11" s="89"/>
      <c r="C11" s="89"/>
      <c r="D11" s="114"/>
      <c r="E11" s="117"/>
      <c r="F11" s="90"/>
      <c r="G11" s="90"/>
      <c r="H11" s="20"/>
      <c r="I11" s="21"/>
      <c r="J11" s="92"/>
      <c r="K11" s="91"/>
      <c r="M11" s="42"/>
      <c r="N11" s="108"/>
    </row>
    <row r="12" ht="15" spans="1:14">
      <c r="A12" s="88">
        <f t="shared" si="0"/>
        <v>5</v>
      </c>
      <c r="B12" s="89"/>
      <c r="C12" s="89"/>
      <c r="D12" s="114"/>
      <c r="E12" s="117"/>
      <c r="F12" s="90"/>
      <c r="G12" s="90"/>
      <c r="H12" s="20"/>
      <c r="I12" s="21"/>
      <c r="J12" s="92"/>
      <c r="K12" s="91"/>
      <c r="M12" s="42"/>
      <c r="N12" s="108"/>
    </row>
    <row r="13" ht="15" spans="1:14">
      <c r="A13" s="88">
        <f t="shared" si="0"/>
        <v>6</v>
      </c>
      <c r="B13" s="89"/>
      <c r="C13" s="89"/>
      <c r="D13" s="114"/>
      <c r="E13" s="117"/>
      <c r="F13" s="90"/>
      <c r="G13" s="90"/>
      <c r="H13" s="20"/>
      <c r="I13" s="21"/>
      <c r="J13" s="92"/>
      <c r="K13" s="91"/>
      <c r="M13" s="42"/>
      <c r="N13" s="108"/>
    </row>
    <row r="14" ht="15" spans="1:14">
      <c r="A14" s="88">
        <f t="shared" si="0"/>
        <v>7</v>
      </c>
      <c r="B14" s="89"/>
      <c r="C14" s="89"/>
      <c r="D14" s="114"/>
      <c r="E14" s="117"/>
      <c r="F14" s="90"/>
      <c r="G14" s="90"/>
      <c r="H14" s="20"/>
      <c r="I14" s="21"/>
      <c r="J14" s="92"/>
      <c r="K14" s="91"/>
      <c r="M14" s="42"/>
      <c r="N14" s="108"/>
    </row>
    <row r="15" ht="15" spans="1:14">
      <c r="A15" s="88">
        <f t="shared" si="0"/>
        <v>8</v>
      </c>
      <c r="B15" s="89"/>
      <c r="C15" s="89"/>
      <c r="D15" s="114"/>
      <c r="E15" s="117"/>
      <c r="F15" s="90"/>
      <c r="G15" s="90"/>
      <c r="H15" s="20"/>
      <c r="I15" s="21"/>
      <c r="J15" s="92"/>
      <c r="K15" s="91"/>
      <c r="M15" s="42"/>
      <c r="N15" s="108"/>
    </row>
    <row r="16" ht="15" spans="1:14">
      <c r="A16" s="88">
        <f t="shared" si="0"/>
        <v>9</v>
      </c>
      <c r="B16" s="89"/>
      <c r="C16" s="89"/>
      <c r="D16" s="114"/>
      <c r="E16" s="117"/>
      <c r="F16" s="90"/>
      <c r="G16" s="90"/>
      <c r="H16" s="20"/>
      <c r="I16" s="21"/>
      <c r="J16" s="92"/>
      <c r="K16" s="91"/>
      <c r="M16" s="42"/>
      <c r="N16" s="108"/>
    </row>
    <row r="17" spans="1:14">
      <c r="A17" s="88">
        <f t="shared" si="0"/>
        <v>10</v>
      </c>
      <c r="B17" s="93"/>
      <c r="C17" s="93"/>
      <c r="D17" s="114"/>
      <c r="E17" s="117"/>
      <c r="F17" s="90"/>
      <c r="G17" s="90"/>
      <c r="H17" s="20"/>
      <c r="I17" s="21"/>
      <c r="J17" s="92"/>
      <c r="K17" s="94"/>
      <c r="M17" s="42"/>
      <c r="N17" s="109"/>
    </row>
    <row r="18" spans="1:14">
      <c r="A18" s="88"/>
      <c r="B18" s="95"/>
      <c r="C18" s="95"/>
      <c r="D18" s="114"/>
      <c r="E18" s="117"/>
      <c r="F18" s="90"/>
      <c r="G18" s="90"/>
      <c r="H18" s="20"/>
      <c r="I18" s="21"/>
      <c r="J18" s="92"/>
      <c r="K18" s="94"/>
      <c r="M18" s="42"/>
      <c r="N18" s="109"/>
    </row>
    <row r="19" spans="1:14">
      <c r="A19" s="118"/>
      <c r="B19" s="119" t="s">
        <v>288</v>
      </c>
      <c r="C19" s="120"/>
      <c r="D19" s="121"/>
      <c r="E19" s="121"/>
      <c r="F19" s="121"/>
      <c r="G19" s="122">
        <f>ROUND(SUM(G8:G18),2)</f>
        <v>0</v>
      </c>
      <c r="H19" s="20" t="str">
        <f>IF(基本信息!$C$4&lt;&gt;"B","",ROUND(SUM(H8:H18),2))</f>
        <v/>
      </c>
      <c r="I19" s="21" t="str">
        <f>IF(基本信息!$C$4&lt;&gt;"B","",ROUND(SUM(I8:I18),2))</f>
        <v/>
      </c>
      <c r="J19" s="124" t="str">
        <f>IF(基本信息!$C$4&lt;&gt;"B","",IF(G19=0,0,ROUND(I19/ABS(G19),4)))</f>
        <v/>
      </c>
      <c r="K19" s="61"/>
      <c r="M19" s="42"/>
      <c r="N19" s="109"/>
    </row>
    <row r="20" spans="1:14">
      <c r="A20" s="123"/>
      <c r="B20" s="119" t="s">
        <v>483</v>
      </c>
      <c r="C20" s="120"/>
      <c r="D20" s="121"/>
      <c r="E20" s="121"/>
      <c r="F20" s="121"/>
      <c r="G20" s="122"/>
      <c r="H20" s="20"/>
      <c r="I20" s="21" t="str">
        <f>IF(基本信息!$C$4&lt;&gt;"B","",H20-G20)</f>
        <v/>
      </c>
      <c r="J20" s="124" t="str">
        <f>IF(基本信息!$C$4&lt;&gt;"B","",IF(G20=0,0,ROUND(I20/ABS(G20),4)))</f>
        <v/>
      </c>
      <c r="K20" s="61"/>
      <c r="M20" s="42"/>
      <c r="N20" s="109"/>
    </row>
    <row r="21" ht="15" spans="1:14">
      <c r="A21" s="96"/>
      <c r="B21" s="97" t="s">
        <v>288</v>
      </c>
      <c r="C21" s="98"/>
      <c r="D21" s="98"/>
      <c r="E21" s="98"/>
      <c r="F21" s="98"/>
      <c r="G21" s="99">
        <f>G19-G20</f>
        <v>0</v>
      </c>
      <c r="H21" s="31" t="str">
        <f>IF(基本信息!$C$4&lt;&gt;"B","",H19-H20)</f>
        <v/>
      </c>
      <c r="I21" s="32" t="str">
        <f>IF(基本信息!$C$4&lt;&gt;"B","",I19-I20)</f>
        <v/>
      </c>
      <c r="J21" s="100" t="str">
        <f>IF(基本信息!$C$4&lt;&gt;"B","",IF(G21=0,0,ROUND(I21/ABS(G21),4)))</f>
        <v/>
      </c>
      <c r="K21" s="101"/>
      <c r="M21" s="110"/>
      <c r="N21" s="111" t="str">
        <f>IF(G21-M21=0,"OK","F")</f>
        <v>OK</v>
      </c>
    </row>
    <row r="22" spans="1:1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2">
      <c r="A23" s="34" t="str">
        <f>"被评估企业填表人："&amp;基本信息!$C$13</f>
        <v>被评估企业填表人：易海龙</v>
      </c>
      <c r="B23" s="102"/>
      <c r="C23" s="102"/>
      <c r="D23" s="102"/>
      <c r="E23" s="102"/>
      <c r="F23" s="102"/>
      <c r="G23" s="102"/>
      <c r="H23" s="33"/>
      <c r="I23" s="33"/>
      <c r="J23" s="33"/>
      <c r="K23" s="47" t="str">
        <f>IF(基本信息!$C$4="B","评估人员:"&amp;基本信息!$C70,"")</f>
        <v/>
      </c>
      <c r="L23" s="48"/>
    </row>
    <row r="24" spans="1:11">
      <c r="A24" s="34" t="str">
        <f>"填表日期："&amp;基本信息!$C$14</f>
        <v>填表日期：2023年8月31日</v>
      </c>
      <c r="B24" s="102"/>
      <c r="C24" s="102"/>
      <c r="D24" s="102"/>
      <c r="E24" s="102"/>
      <c r="F24" s="102"/>
      <c r="G24" s="102"/>
      <c r="H24" s="33"/>
      <c r="I24" s="33"/>
      <c r="J24" s="33"/>
      <c r="K24" s="33"/>
    </row>
  </sheetData>
  <mergeCells count="10"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K6:K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view="pageBreakPreview" zoomScale="117" zoomScaleNormal="100" workbookViewId="0">
      <pane xSplit="8" ySplit="7" topLeftCell="I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0.3333333333333" customWidth="1"/>
    <col min="3" max="3" width="9.66666666666667" customWidth="1"/>
    <col min="4" max="4" width="13.2166666666667" customWidth="1"/>
    <col min="5" max="5" width="12.2166666666667" customWidth="1"/>
    <col min="6" max="6" width="11.8833333333333" customWidth="1"/>
    <col min="7" max="7" width="7.44166666666667" customWidth="1"/>
    <col min="9" max="9" width="3.66666666666667" customWidth="1"/>
    <col min="10" max="10" width="9.66666666666667" customWidth="1"/>
    <col min="11" max="11" width="5.44166666666667" customWidth="1"/>
  </cols>
  <sheetData>
    <row r="1" ht="20.25" spans="1:8">
      <c r="A1" s="2" t="str">
        <f>目录!$C56</f>
        <v>开发支出评估申报明细表</v>
      </c>
      <c r="B1" s="3"/>
      <c r="C1" s="3"/>
      <c r="D1" s="3"/>
      <c r="E1" s="3"/>
      <c r="F1" s="3"/>
      <c r="G1" s="3"/>
      <c r="H1" s="3"/>
    </row>
    <row r="2" spans="1:8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36"/>
      <c r="G3" s="36"/>
      <c r="H3" s="36" t="str">
        <f>目录!$E56&amp;目录!$F56</f>
        <v>表(申)4-14</v>
      </c>
    </row>
    <row r="4" spans="1:8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36" t="s">
        <v>222</v>
      </c>
    </row>
    <row r="5" ht="17.25" spans="1:8">
      <c r="A5" s="71" t="s">
        <v>223</v>
      </c>
      <c r="B5" s="72"/>
      <c r="C5" s="72"/>
      <c r="D5" s="72"/>
      <c r="E5" s="73" t="s">
        <v>224</v>
      </c>
      <c r="F5" s="74"/>
      <c r="G5" s="74"/>
      <c r="H5" s="75"/>
    </row>
    <row r="6" s="1" customFormat="1" ht="12.75" spans="1:11">
      <c r="A6" s="76" t="s">
        <v>354</v>
      </c>
      <c r="B6" s="77" t="s">
        <v>527</v>
      </c>
      <c r="C6" s="77" t="s">
        <v>528</v>
      </c>
      <c r="D6" s="78" t="s">
        <v>225</v>
      </c>
      <c r="E6" s="79" t="s">
        <v>363</v>
      </c>
      <c r="F6" s="80" t="s">
        <v>212</v>
      </c>
      <c r="G6" s="80" t="s">
        <v>213</v>
      </c>
      <c r="H6" s="81" t="s">
        <v>293</v>
      </c>
      <c r="J6" s="103" t="s">
        <v>226</v>
      </c>
      <c r="K6" s="103" t="s">
        <v>227</v>
      </c>
    </row>
    <row r="7" s="1" customFormat="1" ht="12.75" spans="1:11">
      <c r="A7" s="82"/>
      <c r="B7" s="83"/>
      <c r="C7" s="83"/>
      <c r="D7" s="84"/>
      <c r="E7" s="85"/>
      <c r="F7" s="86"/>
      <c r="G7" s="86"/>
      <c r="H7" s="87"/>
      <c r="J7" s="104"/>
      <c r="K7" s="105"/>
    </row>
    <row r="8" ht="15" spans="1:11">
      <c r="A8" s="88">
        <v>1</v>
      </c>
      <c r="B8" s="89"/>
      <c r="C8" s="89"/>
      <c r="D8" s="90"/>
      <c r="E8" s="20"/>
      <c r="F8" s="21" t="str">
        <f>IF(基本信息!$C$4&lt;&gt;"B","",E8-D8)</f>
        <v/>
      </c>
      <c r="G8" s="40" t="str">
        <f>IF(基本信息!$C$4&lt;&gt;"B","",IF(D8=0,0,ROUND(F8/ABS(D8),4)))</f>
        <v/>
      </c>
      <c r="H8" s="91"/>
      <c r="J8" s="106"/>
      <c r="K8" s="107" t="str">
        <f>IF(D8-J8=0,"OK","F")</f>
        <v>OK</v>
      </c>
    </row>
    <row r="9" ht="15" spans="1:11">
      <c r="A9" s="88">
        <f>A8+1</f>
        <v>2</v>
      </c>
      <c r="B9" s="89"/>
      <c r="C9" s="89"/>
      <c r="D9" s="90"/>
      <c r="E9" s="20"/>
      <c r="F9" s="21"/>
      <c r="G9" s="92"/>
      <c r="H9" s="91"/>
      <c r="J9" s="42"/>
      <c r="K9" s="108" t="str">
        <f>IF(D9-J9=0,"OK","F")</f>
        <v>OK</v>
      </c>
    </row>
    <row r="10" ht="15" spans="1:11">
      <c r="A10" s="88">
        <f t="shared" ref="A10:A17" si="0">A9+1</f>
        <v>3</v>
      </c>
      <c r="B10" s="89"/>
      <c r="C10" s="89"/>
      <c r="D10" s="90"/>
      <c r="E10" s="20"/>
      <c r="F10" s="21"/>
      <c r="G10" s="92"/>
      <c r="H10" s="91"/>
      <c r="J10" s="42"/>
      <c r="K10" s="108"/>
    </row>
    <row r="11" ht="15" spans="1:11">
      <c r="A11" s="88">
        <f t="shared" si="0"/>
        <v>4</v>
      </c>
      <c r="B11" s="89"/>
      <c r="C11" s="89"/>
      <c r="D11" s="90"/>
      <c r="E11" s="20"/>
      <c r="F11" s="21"/>
      <c r="G11" s="92"/>
      <c r="H11" s="91"/>
      <c r="J11" s="42"/>
      <c r="K11" s="108"/>
    </row>
    <row r="12" ht="15" spans="1:11">
      <c r="A12" s="88">
        <f t="shared" si="0"/>
        <v>5</v>
      </c>
      <c r="B12" s="89"/>
      <c r="C12" s="89"/>
      <c r="D12" s="90"/>
      <c r="E12" s="20"/>
      <c r="F12" s="21"/>
      <c r="G12" s="92"/>
      <c r="H12" s="91"/>
      <c r="J12" s="42"/>
      <c r="K12" s="108"/>
    </row>
    <row r="13" ht="15" spans="1:11">
      <c r="A13" s="88">
        <f t="shared" si="0"/>
        <v>6</v>
      </c>
      <c r="B13" s="89"/>
      <c r="C13" s="89"/>
      <c r="D13" s="90"/>
      <c r="E13" s="20"/>
      <c r="F13" s="21"/>
      <c r="G13" s="92"/>
      <c r="H13" s="91"/>
      <c r="J13" s="42"/>
      <c r="K13" s="108"/>
    </row>
    <row r="14" ht="15" spans="1:11">
      <c r="A14" s="88">
        <f t="shared" si="0"/>
        <v>7</v>
      </c>
      <c r="B14" s="89"/>
      <c r="C14" s="89"/>
      <c r="D14" s="90"/>
      <c r="E14" s="20"/>
      <c r="F14" s="21"/>
      <c r="G14" s="92"/>
      <c r="H14" s="91"/>
      <c r="J14" s="42"/>
      <c r="K14" s="108"/>
    </row>
    <row r="15" ht="15" spans="1:11">
      <c r="A15" s="88">
        <f t="shared" si="0"/>
        <v>8</v>
      </c>
      <c r="B15" s="89"/>
      <c r="C15" s="89"/>
      <c r="D15" s="90"/>
      <c r="E15" s="20"/>
      <c r="F15" s="21"/>
      <c r="G15" s="92"/>
      <c r="H15" s="91"/>
      <c r="J15" s="42"/>
      <c r="K15" s="108"/>
    </row>
    <row r="16" ht="15" spans="1:11">
      <c r="A16" s="88">
        <f t="shared" si="0"/>
        <v>9</v>
      </c>
      <c r="B16" s="89"/>
      <c r="C16" s="89"/>
      <c r="D16" s="90"/>
      <c r="E16" s="20"/>
      <c r="F16" s="21"/>
      <c r="G16" s="92"/>
      <c r="H16" s="91"/>
      <c r="J16" s="42"/>
      <c r="K16" s="108"/>
    </row>
    <row r="17" spans="1:11">
      <c r="A17" s="88">
        <f t="shared" si="0"/>
        <v>10</v>
      </c>
      <c r="B17" s="93"/>
      <c r="C17" s="93"/>
      <c r="D17" s="90"/>
      <c r="E17" s="20"/>
      <c r="F17" s="21"/>
      <c r="G17" s="92"/>
      <c r="H17" s="94"/>
      <c r="J17" s="42"/>
      <c r="K17" s="109"/>
    </row>
    <row r="18" spans="1:11">
      <c r="A18" s="88"/>
      <c r="B18" s="95"/>
      <c r="C18" s="95"/>
      <c r="D18" s="90"/>
      <c r="E18" s="20"/>
      <c r="F18" s="21"/>
      <c r="G18" s="92"/>
      <c r="H18" s="94"/>
      <c r="J18" s="42"/>
      <c r="K18" s="109"/>
    </row>
    <row r="19" ht="15" spans="1:11">
      <c r="A19" s="96"/>
      <c r="B19" s="97" t="s">
        <v>288</v>
      </c>
      <c r="C19" s="98"/>
      <c r="D19" s="99">
        <f>ROUND(SUM(D8:D18),2)</f>
        <v>0</v>
      </c>
      <c r="E19" s="31" t="str">
        <f>IF(基本信息!$C$4&lt;&gt;"B","",ROUND(SUM(E8:E18),2))</f>
        <v/>
      </c>
      <c r="F19" s="32" t="str">
        <f>IF(基本信息!$C$4&lt;&gt;"B","",ROUND(SUM(F8:F18),2))</f>
        <v/>
      </c>
      <c r="G19" s="100" t="str">
        <f>IF(基本信息!$C$4&lt;&gt;"B","",IF(D19=0,0,ROUND(F19/ABS(D19),4)))</f>
        <v/>
      </c>
      <c r="H19" s="101"/>
      <c r="J19" s="110"/>
      <c r="K19" s="111" t="str">
        <f>IF(D19-J19=0,"OK","F")</f>
        <v>OK</v>
      </c>
    </row>
    <row r="20" spans="1:8">
      <c r="A20" s="33"/>
      <c r="B20" s="33"/>
      <c r="C20" s="33"/>
      <c r="D20" s="33"/>
      <c r="E20" s="33"/>
      <c r="F20" s="33"/>
      <c r="G20" s="33"/>
      <c r="H20" s="33"/>
    </row>
    <row r="21" spans="1:9">
      <c r="A21" s="34" t="str">
        <f>"被评估企业填表人："&amp;基本信息!$C$13</f>
        <v>被评估企业填表人：易海龙</v>
      </c>
      <c r="B21" s="102"/>
      <c r="C21" s="102"/>
      <c r="D21" s="102"/>
      <c r="E21" s="33"/>
      <c r="F21" s="33"/>
      <c r="G21" s="33"/>
      <c r="H21" s="47" t="str">
        <f>IF(基本信息!$C$4="B","评估人员:"&amp;基本信息!$C71,"")</f>
        <v/>
      </c>
      <c r="I21" s="48"/>
    </row>
    <row r="22" spans="1:8">
      <c r="A22" s="34" t="str">
        <f>"填表日期："&amp;基本信息!$C$14</f>
        <v>填表日期：2023年8月31日</v>
      </c>
      <c r="B22" s="102"/>
      <c r="C22" s="102"/>
      <c r="D22" s="102"/>
      <c r="E22" s="33"/>
      <c r="F22" s="33"/>
      <c r="G22" s="33"/>
      <c r="H22" s="33"/>
    </row>
  </sheetData>
  <mergeCells count="8"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8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view="pageBreakPreview" zoomScale="102" zoomScaleNormal="100" workbookViewId="0">
      <pane xSplit="8" ySplit="7" topLeftCell="I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0.3333333333333" customWidth="1"/>
    <col min="3" max="3" width="9.66666666666667" customWidth="1"/>
    <col min="4" max="4" width="13.2166666666667" customWidth="1"/>
    <col min="5" max="5" width="12.2166666666667" customWidth="1"/>
    <col min="6" max="6" width="11.8833333333333" customWidth="1"/>
    <col min="7" max="7" width="7.44166666666667" customWidth="1"/>
    <col min="9" max="9" width="3.66666666666667" customWidth="1"/>
    <col min="10" max="10" width="9.66666666666667" customWidth="1"/>
    <col min="11" max="11" width="5.44166666666667" customWidth="1"/>
  </cols>
  <sheetData>
    <row r="1" ht="20.25" spans="1:8">
      <c r="A1" s="2" t="str">
        <f>目录!$C57</f>
        <v>商誉评估申报明细表</v>
      </c>
      <c r="B1" s="3"/>
      <c r="C1" s="3"/>
      <c r="D1" s="3"/>
      <c r="E1" s="3"/>
      <c r="F1" s="3"/>
      <c r="G1" s="3"/>
      <c r="H1" s="3"/>
    </row>
    <row r="2" spans="1:8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36"/>
      <c r="G3" s="36"/>
      <c r="H3" s="36" t="str">
        <f>目录!$E57&amp;目录!$F57</f>
        <v>表(申)4-15</v>
      </c>
    </row>
    <row r="4" spans="1:8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36" t="s">
        <v>222</v>
      </c>
    </row>
    <row r="5" ht="17.25" spans="1:8">
      <c r="A5" s="71" t="s">
        <v>223</v>
      </c>
      <c r="B5" s="72"/>
      <c r="C5" s="72"/>
      <c r="D5" s="72"/>
      <c r="E5" s="73" t="s">
        <v>224</v>
      </c>
      <c r="F5" s="74"/>
      <c r="G5" s="74"/>
      <c r="H5" s="75"/>
    </row>
    <row r="6" s="1" customFormat="1" ht="12.75" spans="1:11">
      <c r="A6" s="76" t="s">
        <v>354</v>
      </c>
      <c r="B6" s="77" t="s">
        <v>529</v>
      </c>
      <c r="C6" s="77" t="s">
        <v>530</v>
      </c>
      <c r="D6" s="78" t="s">
        <v>225</v>
      </c>
      <c r="E6" s="79" t="s">
        <v>363</v>
      </c>
      <c r="F6" s="80" t="s">
        <v>212</v>
      </c>
      <c r="G6" s="80" t="s">
        <v>213</v>
      </c>
      <c r="H6" s="81" t="s">
        <v>293</v>
      </c>
      <c r="J6" s="103" t="s">
        <v>226</v>
      </c>
      <c r="K6" s="103" t="s">
        <v>227</v>
      </c>
    </row>
    <row r="7" s="1" customFormat="1" ht="12.75" spans="1:11">
      <c r="A7" s="82"/>
      <c r="B7" s="83"/>
      <c r="C7" s="83"/>
      <c r="D7" s="84"/>
      <c r="E7" s="85"/>
      <c r="F7" s="86"/>
      <c r="G7" s="86"/>
      <c r="H7" s="87"/>
      <c r="J7" s="104"/>
      <c r="K7" s="105"/>
    </row>
    <row r="8" ht="15" spans="1:11">
      <c r="A8" s="88">
        <v>1</v>
      </c>
      <c r="B8" s="89"/>
      <c r="C8" s="115"/>
      <c r="D8" s="90"/>
      <c r="E8" s="20"/>
      <c r="F8" s="21" t="str">
        <f>IF(基本信息!$C$4&lt;&gt;"B","",E8-D8)</f>
        <v/>
      </c>
      <c r="G8" s="40" t="str">
        <f>IF(基本信息!$C$4&lt;&gt;"B","",IF(D8=0,0,ROUND(F8/ABS(D8),4)))</f>
        <v/>
      </c>
      <c r="H8" s="91"/>
      <c r="J8" s="106"/>
      <c r="K8" s="107" t="str">
        <f>IF(D8-J8=0,"OK","F")</f>
        <v>OK</v>
      </c>
    </row>
    <row r="9" ht="15" spans="1:11">
      <c r="A9" s="88">
        <f>A8+1</f>
        <v>2</v>
      </c>
      <c r="B9" s="89"/>
      <c r="C9" s="115"/>
      <c r="D9" s="90"/>
      <c r="E9" s="20"/>
      <c r="F9" s="21"/>
      <c r="G9" s="92"/>
      <c r="H9" s="91"/>
      <c r="J9" s="42"/>
      <c r="K9" s="108" t="str">
        <f>IF(D9-J9=0,"OK","F")</f>
        <v>OK</v>
      </c>
    </row>
    <row r="10" ht="15" spans="1:11">
      <c r="A10" s="88">
        <f t="shared" ref="A10:A17" si="0">A9+1</f>
        <v>3</v>
      </c>
      <c r="B10" s="89"/>
      <c r="C10" s="115"/>
      <c r="D10" s="90"/>
      <c r="E10" s="20"/>
      <c r="F10" s="21"/>
      <c r="G10" s="92"/>
      <c r="H10" s="91"/>
      <c r="J10" s="42"/>
      <c r="K10" s="108"/>
    </row>
    <row r="11" ht="15" spans="1:11">
      <c r="A11" s="88">
        <f t="shared" si="0"/>
        <v>4</v>
      </c>
      <c r="B11" s="89"/>
      <c r="C11" s="115"/>
      <c r="D11" s="90"/>
      <c r="E11" s="20"/>
      <c r="F11" s="21"/>
      <c r="G11" s="92"/>
      <c r="H11" s="91"/>
      <c r="J11" s="42"/>
      <c r="K11" s="108"/>
    </row>
    <row r="12" ht="15" spans="1:11">
      <c r="A12" s="88">
        <f t="shared" si="0"/>
        <v>5</v>
      </c>
      <c r="B12" s="89"/>
      <c r="C12" s="115"/>
      <c r="D12" s="90"/>
      <c r="E12" s="20"/>
      <c r="F12" s="21"/>
      <c r="G12" s="92"/>
      <c r="H12" s="91"/>
      <c r="J12" s="42"/>
      <c r="K12" s="108"/>
    </row>
    <row r="13" ht="15" spans="1:11">
      <c r="A13" s="88">
        <f t="shared" si="0"/>
        <v>6</v>
      </c>
      <c r="B13" s="89"/>
      <c r="C13" s="115"/>
      <c r="D13" s="90"/>
      <c r="E13" s="20"/>
      <c r="F13" s="21"/>
      <c r="G13" s="92"/>
      <c r="H13" s="91"/>
      <c r="J13" s="42"/>
      <c r="K13" s="108"/>
    </row>
    <row r="14" ht="15" spans="1:11">
      <c r="A14" s="88">
        <f t="shared" si="0"/>
        <v>7</v>
      </c>
      <c r="B14" s="89"/>
      <c r="C14" s="115"/>
      <c r="D14" s="90"/>
      <c r="E14" s="20"/>
      <c r="F14" s="21"/>
      <c r="G14" s="92"/>
      <c r="H14" s="91"/>
      <c r="J14" s="42"/>
      <c r="K14" s="108"/>
    </row>
    <row r="15" ht="15" spans="1:11">
      <c r="A15" s="88">
        <f t="shared" si="0"/>
        <v>8</v>
      </c>
      <c r="B15" s="89"/>
      <c r="C15" s="115"/>
      <c r="D15" s="90"/>
      <c r="E15" s="20"/>
      <c r="F15" s="21"/>
      <c r="G15" s="92"/>
      <c r="H15" s="91"/>
      <c r="J15" s="42"/>
      <c r="K15" s="108"/>
    </row>
    <row r="16" ht="15" spans="1:11">
      <c r="A16" s="88">
        <f t="shared" si="0"/>
        <v>9</v>
      </c>
      <c r="B16" s="89"/>
      <c r="C16" s="115"/>
      <c r="D16" s="90"/>
      <c r="E16" s="20"/>
      <c r="F16" s="21"/>
      <c r="G16" s="92"/>
      <c r="H16" s="91"/>
      <c r="J16" s="42"/>
      <c r="K16" s="108"/>
    </row>
    <row r="17" spans="1:11">
      <c r="A17" s="88">
        <f t="shared" si="0"/>
        <v>10</v>
      </c>
      <c r="B17" s="93"/>
      <c r="C17" s="116"/>
      <c r="D17" s="90"/>
      <c r="E17" s="20"/>
      <c r="F17" s="21"/>
      <c r="G17" s="92"/>
      <c r="H17" s="94"/>
      <c r="J17" s="42"/>
      <c r="K17" s="109"/>
    </row>
    <row r="18" spans="1:11">
      <c r="A18" s="88"/>
      <c r="B18" s="95"/>
      <c r="C18" s="116"/>
      <c r="D18" s="90"/>
      <c r="E18" s="20"/>
      <c r="F18" s="21"/>
      <c r="G18" s="92"/>
      <c r="H18" s="94"/>
      <c r="J18" s="42"/>
      <c r="K18" s="109"/>
    </row>
    <row r="19" ht="15" spans="1:11">
      <c r="A19" s="96"/>
      <c r="B19" s="97" t="s">
        <v>288</v>
      </c>
      <c r="C19" s="98"/>
      <c r="D19" s="99">
        <f>ROUND(SUM(D8:D18),2)</f>
        <v>0</v>
      </c>
      <c r="E19" s="31" t="str">
        <f>IF(基本信息!$C$4&lt;&gt;"B","",ROUND(SUM(E8:E18),2))</f>
        <v/>
      </c>
      <c r="F19" s="32" t="str">
        <f>IF(基本信息!$C$4&lt;&gt;"B","",ROUND(SUM(F8:F18),2))</f>
        <v/>
      </c>
      <c r="G19" s="100" t="str">
        <f>IF(基本信息!$C$4&lt;&gt;"B","",IF(D19=0,0,ROUND(F19/ABS(D19),4)))</f>
        <v/>
      </c>
      <c r="H19" s="101"/>
      <c r="J19" s="110"/>
      <c r="K19" s="111" t="str">
        <f>IF(D19-J19=0,"OK","F")</f>
        <v>OK</v>
      </c>
    </row>
    <row r="20" spans="1:8">
      <c r="A20" s="33"/>
      <c r="B20" s="33"/>
      <c r="C20" s="33"/>
      <c r="D20" s="33"/>
      <c r="E20" s="33"/>
      <c r="F20" s="33"/>
      <c r="G20" s="33"/>
      <c r="H20" s="33"/>
    </row>
    <row r="21" spans="1:9">
      <c r="A21" s="34" t="str">
        <f>"被评估企业填表人："&amp;基本信息!$C$13</f>
        <v>被评估企业填表人：易海龙</v>
      </c>
      <c r="B21" s="102"/>
      <c r="C21" s="102"/>
      <c r="D21" s="102"/>
      <c r="E21" s="33"/>
      <c r="F21" s="33"/>
      <c r="G21" s="33"/>
      <c r="H21" s="47" t="str">
        <f>IF(基本信息!$C$4="B","评估人员:"&amp;基本信息!$C72,"")</f>
        <v/>
      </c>
      <c r="I21" s="48"/>
    </row>
    <row r="22" spans="1:8">
      <c r="A22" s="34" t="str">
        <f>"填表日期："&amp;基本信息!$C$14</f>
        <v>填表日期：2023年8月31日</v>
      </c>
      <c r="B22" s="102"/>
      <c r="C22" s="102"/>
      <c r="D22" s="102"/>
      <c r="E22" s="33"/>
      <c r="F22" s="33"/>
      <c r="G22" s="33"/>
      <c r="H22" s="33"/>
    </row>
  </sheetData>
  <mergeCells count="8"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8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9" zoomScaleNormal="100" workbookViewId="0">
      <pane xSplit="10" ySplit="7" topLeftCell="K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0.3333333333333" customWidth="1"/>
    <col min="3" max="5" width="9.66666666666667" customWidth="1"/>
    <col min="6" max="6" width="13.2166666666667" customWidth="1"/>
    <col min="7" max="7" width="12.2166666666667" customWidth="1"/>
    <col min="8" max="8" width="11.8833333333333" customWidth="1"/>
    <col min="9" max="9" width="7.44166666666667" customWidth="1"/>
    <col min="11" max="11" width="3.66666666666667" customWidth="1"/>
    <col min="12" max="12" width="9.66666666666667" customWidth="1"/>
    <col min="13" max="13" width="5.44166666666667" customWidth="1"/>
  </cols>
  <sheetData>
    <row r="1" ht="20.25" spans="1:10">
      <c r="A1" s="2" t="str">
        <f>目录!$C58</f>
        <v>长期待摊费用评估申报明细表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36"/>
      <c r="I3" s="36"/>
      <c r="J3" s="36" t="str">
        <f>目录!$E58&amp;目录!$F58</f>
        <v>表(申)4-16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ht="17.25" spans="1:10">
      <c r="A5" s="71" t="s">
        <v>223</v>
      </c>
      <c r="B5" s="72"/>
      <c r="C5" s="72"/>
      <c r="D5" s="72"/>
      <c r="E5" s="72"/>
      <c r="F5" s="72"/>
      <c r="G5" s="73" t="s">
        <v>224</v>
      </c>
      <c r="H5" s="74"/>
      <c r="I5" s="74"/>
      <c r="J5" s="75"/>
    </row>
    <row r="6" s="1" customFormat="1" ht="12.75" spans="1:13">
      <c r="A6" s="76" t="s">
        <v>354</v>
      </c>
      <c r="B6" s="77" t="s">
        <v>531</v>
      </c>
      <c r="C6" s="77" t="s">
        <v>532</v>
      </c>
      <c r="D6" s="112" t="s">
        <v>533</v>
      </c>
      <c r="E6" s="112" t="s">
        <v>534</v>
      </c>
      <c r="F6" s="78" t="s">
        <v>225</v>
      </c>
      <c r="G6" s="79" t="s">
        <v>363</v>
      </c>
      <c r="H6" s="80" t="s">
        <v>212</v>
      </c>
      <c r="I6" s="80" t="s">
        <v>213</v>
      </c>
      <c r="J6" s="81" t="s">
        <v>293</v>
      </c>
      <c r="L6" s="103" t="s">
        <v>226</v>
      </c>
      <c r="M6" s="103" t="s">
        <v>227</v>
      </c>
    </row>
    <row r="7" s="1" customFormat="1" ht="12.75" spans="1:13">
      <c r="A7" s="82"/>
      <c r="B7" s="83"/>
      <c r="C7" s="83"/>
      <c r="D7" s="113" t="s">
        <v>535</v>
      </c>
      <c r="E7" s="113" t="s">
        <v>536</v>
      </c>
      <c r="F7" s="84"/>
      <c r="G7" s="85"/>
      <c r="H7" s="86"/>
      <c r="I7" s="86"/>
      <c r="J7" s="87"/>
      <c r="L7" s="104"/>
      <c r="M7" s="105"/>
    </row>
    <row r="8" ht="15" spans="1:13">
      <c r="A8" s="88">
        <v>1</v>
      </c>
      <c r="B8" s="89"/>
      <c r="C8" s="90"/>
      <c r="D8" s="89"/>
      <c r="E8" s="114"/>
      <c r="F8" s="90"/>
      <c r="G8" s="20"/>
      <c r="H8" s="21" t="str">
        <f>IF(基本信息!$C$4&lt;&gt;"B","",G8-F8)</f>
        <v/>
      </c>
      <c r="I8" s="40" t="str">
        <f>IF(基本信息!$C$4&lt;&gt;"B","",IF(F8=0,0,ROUND(H8/ABS(F8),4)))</f>
        <v/>
      </c>
      <c r="J8" s="91"/>
      <c r="L8" s="106"/>
      <c r="M8" s="107" t="str">
        <f>IF(F8-L8=0,"OK","F")</f>
        <v>OK</v>
      </c>
    </row>
    <row r="9" ht="15" spans="1:13">
      <c r="A9" s="88">
        <f>A8+1</f>
        <v>2</v>
      </c>
      <c r="B9" s="89"/>
      <c r="C9" s="90"/>
      <c r="D9" s="89"/>
      <c r="E9" s="114"/>
      <c r="F9" s="90"/>
      <c r="G9" s="20"/>
      <c r="H9" s="21"/>
      <c r="I9" s="92"/>
      <c r="J9" s="91"/>
      <c r="L9" s="42"/>
      <c r="M9" s="108" t="str">
        <f>IF(F9-L9=0,"OK","F")</f>
        <v>OK</v>
      </c>
    </row>
    <row r="10" ht="15" spans="1:13">
      <c r="A10" s="88">
        <f t="shared" ref="A10:A17" si="0">A9+1</f>
        <v>3</v>
      </c>
      <c r="B10" s="89"/>
      <c r="C10" s="90"/>
      <c r="D10" s="89"/>
      <c r="E10" s="114"/>
      <c r="F10" s="90"/>
      <c r="G10" s="20"/>
      <c r="H10" s="21"/>
      <c r="I10" s="92"/>
      <c r="J10" s="91"/>
      <c r="L10" s="42"/>
      <c r="M10" s="108"/>
    </row>
    <row r="11" ht="15" spans="1:13">
      <c r="A11" s="88">
        <f t="shared" si="0"/>
        <v>4</v>
      </c>
      <c r="B11" s="89"/>
      <c r="C11" s="90"/>
      <c r="D11" s="89"/>
      <c r="E11" s="114"/>
      <c r="F11" s="90"/>
      <c r="G11" s="20"/>
      <c r="H11" s="21"/>
      <c r="I11" s="92"/>
      <c r="J11" s="91"/>
      <c r="L11" s="42"/>
      <c r="M11" s="108"/>
    </row>
    <row r="12" ht="15" spans="1:13">
      <c r="A12" s="88">
        <f t="shared" si="0"/>
        <v>5</v>
      </c>
      <c r="B12" s="89"/>
      <c r="C12" s="90"/>
      <c r="D12" s="89"/>
      <c r="E12" s="114"/>
      <c r="F12" s="90"/>
      <c r="G12" s="20"/>
      <c r="H12" s="21"/>
      <c r="I12" s="92"/>
      <c r="J12" s="91"/>
      <c r="L12" s="42"/>
      <c r="M12" s="108"/>
    </row>
    <row r="13" ht="15" spans="1:13">
      <c r="A13" s="88">
        <f t="shared" si="0"/>
        <v>6</v>
      </c>
      <c r="B13" s="89"/>
      <c r="C13" s="90"/>
      <c r="D13" s="89"/>
      <c r="E13" s="114"/>
      <c r="F13" s="90"/>
      <c r="G13" s="20"/>
      <c r="H13" s="21"/>
      <c r="I13" s="92"/>
      <c r="J13" s="91"/>
      <c r="L13" s="42"/>
      <c r="M13" s="108"/>
    </row>
    <row r="14" ht="15" spans="1:13">
      <c r="A14" s="88">
        <f t="shared" si="0"/>
        <v>7</v>
      </c>
      <c r="B14" s="89"/>
      <c r="C14" s="90"/>
      <c r="D14" s="89"/>
      <c r="E14" s="114"/>
      <c r="F14" s="90"/>
      <c r="G14" s="20"/>
      <c r="H14" s="21"/>
      <c r="I14" s="92"/>
      <c r="J14" s="91"/>
      <c r="L14" s="42"/>
      <c r="M14" s="108"/>
    </row>
    <row r="15" ht="15" spans="1:13">
      <c r="A15" s="88">
        <f t="shared" si="0"/>
        <v>8</v>
      </c>
      <c r="B15" s="89"/>
      <c r="C15" s="90"/>
      <c r="D15" s="89"/>
      <c r="E15" s="114"/>
      <c r="F15" s="90"/>
      <c r="G15" s="20"/>
      <c r="H15" s="21"/>
      <c r="I15" s="92"/>
      <c r="J15" s="91"/>
      <c r="L15" s="42"/>
      <c r="M15" s="108"/>
    </row>
    <row r="16" ht="15" spans="1:13">
      <c r="A16" s="88">
        <f t="shared" si="0"/>
        <v>9</v>
      </c>
      <c r="B16" s="89"/>
      <c r="C16" s="90"/>
      <c r="D16" s="89"/>
      <c r="E16" s="114"/>
      <c r="F16" s="90"/>
      <c r="G16" s="20"/>
      <c r="H16" s="21"/>
      <c r="I16" s="92"/>
      <c r="J16" s="91"/>
      <c r="L16" s="42"/>
      <c r="M16" s="108"/>
    </row>
    <row r="17" spans="1:13">
      <c r="A17" s="88">
        <f t="shared" si="0"/>
        <v>10</v>
      </c>
      <c r="B17" s="93"/>
      <c r="C17" s="90"/>
      <c r="D17" s="93"/>
      <c r="E17" s="114"/>
      <c r="F17" s="90"/>
      <c r="G17" s="20"/>
      <c r="H17" s="21"/>
      <c r="I17" s="92"/>
      <c r="J17" s="94"/>
      <c r="L17" s="42"/>
      <c r="M17" s="109"/>
    </row>
    <row r="18" spans="1:13">
      <c r="A18" s="88"/>
      <c r="B18" s="95"/>
      <c r="C18" s="90"/>
      <c r="D18" s="95"/>
      <c r="E18" s="114"/>
      <c r="F18" s="90"/>
      <c r="G18" s="20"/>
      <c r="H18" s="21"/>
      <c r="I18" s="92"/>
      <c r="J18" s="94"/>
      <c r="L18" s="42"/>
      <c r="M18" s="109"/>
    </row>
    <row r="19" ht="15" spans="1:13">
      <c r="A19" s="96"/>
      <c r="B19" s="97" t="s">
        <v>288</v>
      </c>
      <c r="C19" s="98"/>
      <c r="D19" s="98"/>
      <c r="E19" s="98"/>
      <c r="F19" s="99">
        <f>ROUND(SUM(F8:F18),2)</f>
        <v>0</v>
      </c>
      <c r="G19" s="31" t="str">
        <f>IF(基本信息!$C$4&lt;&gt;"B","",ROUND(SUM(G8:G18),2))</f>
        <v/>
      </c>
      <c r="H19" s="32" t="str">
        <f>IF(基本信息!$C$4&lt;&gt;"B","",ROUND(SUM(H8:H18),2))</f>
        <v/>
      </c>
      <c r="I19" s="100" t="str">
        <f>IF(基本信息!$C$4&lt;&gt;"B","",IF(F19=0,0,ROUND(H19/ABS(F19),4)))</f>
        <v/>
      </c>
      <c r="J19" s="101"/>
      <c r="L19" s="110"/>
      <c r="M19" s="111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102"/>
      <c r="C21" s="102"/>
      <c r="D21" s="102"/>
      <c r="E21" s="102"/>
      <c r="F21" s="102"/>
      <c r="G21" s="33"/>
      <c r="H21" s="33"/>
      <c r="I21" s="33"/>
      <c r="J21" s="47" t="str">
        <f>IF(基本信息!$C$4="B","评估人员:"&amp;基本信息!$C73,"")</f>
        <v/>
      </c>
      <c r="K21" s="48"/>
    </row>
    <row r="22" spans="1:10">
      <c r="A22" s="34" t="str">
        <f>"填表日期："&amp;基本信息!$C$14</f>
        <v>填表日期：2023年8月31日</v>
      </c>
      <c r="B22" s="102"/>
      <c r="C22" s="102"/>
      <c r="D22" s="102"/>
      <c r="E22" s="102"/>
      <c r="F22" s="102"/>
      <c r="G22" s="33"/>
      <c r="H22" s="33"/>
      <c r="I22" s="33"/>
      <c r="J22" s="33"/>
    </row>
  </sheetData>
  <mergeCells count="8">
    <mergeCell ref="A6:A7"/>
    <mergeCell ref="B6:B7"/>
    <mergeCell ref="C6:C7"/>
    <mergeCell ref="F6:F7"/>
    <mergeCell ref="G6:G7"/>
    <mergeCell ref="H6:H7"/>
    <mergeCell ref="I6:I7"/>
    <mergeCell ref="J6:J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view="pageBreakPreview" zoomScale="112" zoomScaleNormal="100" workbookViewId="0">
      <pane xSplit="8" ySplit="7" topLeftCell="I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0.3333333333333" customWidth="1"/>
    <col min="3" max="3" width="9.66666666666667" customWidth="1"/>
    <col min="4" max="4" width="13.2166666666667" customWidth="1"/>
    <col min="5" max="5" width="12.2166666666667" customWidth="1"/>
    <col min="6" max="6" width="11.8833333333333" customWidth="1"/>
    <col min="7" max="7" width="7.44166666666667" customWidth="1"/>
    <col min="9" max="9" width="3.66666666666667" customWidth="1"/>
    <col min="10" max="10" width="9.66666666666667" customWidth="1"/>
    <col min="11" max="11" width="5.44166666666667" customWidth="1"/>
  </cols>
  <sheetData>
    <row r="1" ht="20.25" spans="1:8">
      <c r="A1" s="2" t="str">
        <f>目录!$C59</f>
        <v>递延所得税资产评估申报明细表</v>
      </c>
      <c r="B1" s="3"/>
      <c r="C1" s="3"/>
      <c r="D1" s="3"/>
      <c r="E1" s="3"/>
      <c r="F1" s="3"/>
      <c r="G1" s="3"/>
      <c r="H1" s="3"/>
    </row>
    <row r="2" spans="1:8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36"/>
      <c r="G3" s="36"/>
      <c r="H3" s="36" t="str">
        <f>目录!$E59&amp;目录!$F59</f>
        <v>表(申)4-17</v>
      </c>
    </row>
    <row r="4" spans="1:8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36" t="s">
        <v>222</v>
      </c>
    </row>
    <row r="5" ht="17.25" spans="1:8">
      <c r="A5" s="71" t="s">
        <v>223</v>
      </c>
      <c r="B5" s="72"/>
      <c r="C5" s="72"/>
      <c r="D5" s="72"/>
      <c r="E5" s="73" t="s">
        <v>224</v>
      </c>
      <c r="F5" s="74"/>
      <c r="G5" s="74"/>
      <c r="H5" s="75"/>
    </row>
    <row r="6" s="1" customFormat="1" ht="12.75" spans="1:11">
      <c r="A6" s="76" t="s">
        <v>354</v>
      </c>
      <c r="B6" s="77" t="s">
        <v>537</v>
      </c>
      <c r="C6" s="112" t="s">
        <v>538</v>
      </c>
      <c r="D6" s="78" t="s">
        <v>225</v>
      </c>
      <c r="E6" s="79" t="s">
        <v>363</v>
      </c>
      <c r="F6" s="80" t="s">
        <v>212</v>
      </c>
      <c r="G6" s="80" t="s">
        <v>213</v>
      </c>
      <c r="H6" s="81" t="s">
        <v>293</v>
      </c>
      <c r="J6" s="103" t="s">
        <v>226</v>
      </c>
      <c r="K6" s="103" t="s">
        <v>227</v>
      </c>
    </row>
    <row r="7" s="1" customFormat="1" ht="12.75" spans="1:11">
      <c r="A7" s="82"/>
      <c r="B7" s="83"/>
      <c r="C7" s="113" t="s">
        <v>539</v>
      </c>
      <c r="D7" s="84"/>
      <c r="E7" s="85"/>
      <c r="F7" s="86"/>
      <c r="G7" s="86"/>
      <c r="H7" s="87"/>
      <c r="J7" s="104"/>
      <c r="K7" s="105"/>
    </row>
    <row r="8" ht="15" spans="1:11">
      <c r="A8" s="88">
        <v>1</v>
      </c>
      <c r="B8" s="89"/>
      <c r="C8" s="114"/>
      <c r="D8" s="90"/>
      <c r="E8" s="20"/>
      <c r="F8" s="21" t="str">
        <f>IF(基本信息!$C$4&lt;&gt;"B","",E8-D8)</f>
        <v/>
      </c>
      <c r="G8" s="40" t="str">
        <f>IF(基本信息!$C$4&lt;&gt;"B","",IF(D8=0,0,ROUND(F8/ABS(D8),4)))</f>
        <v/>
      </c>
      <c r="H8" s="91"/>
      <c r="J8" s="106"/>
      <c r="K8" s="107" t="str">
        <f>IF(D8-J8=0,"OK","F")</f>
        <v>OK</v>
      </c>
    </row>
    <row r="9" ht="15" spans="1:11">
      <c r="A9" s="88">
        <f>A8+1</f>
        <v>2</v>
      </c>
      <c r="B9" s="89"/>
      <c r="C9" s="114"/>
      <c r="D9" s="90"/>
      <c r="E9" s="20"/>
      <c r="F9" s="21"/>
      <c r="G9" s="92"/>
      <c r="H9" s="91"/>
      <c r="J9" s="42"/>
      <c r="K9" s="108" t="str">
        <f>IF(D9-J9=0,"OK","F")</f>
        <v>OK</v>
      </c>
    </row>
    <row r="10" ht="15" spans="1:11">
      <c r="A10" s="88">
        <f t="shared" ref="A10:A17" si="0">A9+1</f>
        <v>3</v>
      </c>
      <c r="B10" s="89"/>
      <c r="C10" s="114"/>
      <c r="D10" s="90"/>
      <c r="E10" s="20"/>
      <c r="F10" s="21"/>
      <c r="G10" s="92"/>
      <c r="H10" s="91"/>
      <c r="J10" s="42"/>
      <c r="K10" s="108"/>
    </row>
    <row r="11" ht="15" spans="1:11">
      <c r="A11" s="88">
        <f t="shared" si="0"/>
        <v>4</v>
      </c>
      <c r="B11" s="89"/>
      <c r="C11" s="114"/>
      <c r="D11" s="90"/>
      <c r="E11" s="20"/>
      <c r="F11" s="21"/>
      <c r="G11" s="92"/>
      <c r="H11" s="91"/>
      <c r="J11" s="42"/>
      <c r="K11" s="108"/>
    </row>
    <row r="12" ht="15" spans="1:11">
      <c r="A12" s="88">
        <f t="shared" si="0"/>
        <v>5</v>
      </c>
      <c r="B12" s="89"/>
      <c r="C12" s="114"/>
      <c r="D12" s="90"/>
      <c r="E12" s="20"/>
      <c r="F12" s="21"/>
      <c r="G12" s="92"/>
      <c r="H12" s="91"/>
      <c r="J12" s="42"/>
      <c r="K12" s="108"/>
    </row>
    <row r="13" ht="15" spans="1:11">
      <c r="A13" s="88">
        <f t="shared" si="0"/>
        <v>6</v>
      </c>
      <c r="B13" s="89"/>
      <c r="C13" s="114"/>
      <c r="D13" s="90"/>
      <c r="E13" s="20"/>
      <c r="F13" s="21"/>
      <c r="G13" s="92"/>
      <c r="H13" s="91"/>
      <c r="J13" s="42"/>
      <c r="K13" s="108"/>
    </row>
    <row r="14" ht="15" spans="1:11">
      <c r="A14" s="88">
        <f t="shared" si="0"/>
        <v>7</v>
      </c>
      <c r="B14" s="89"/>
      <c r="C14" s="114"/>
      <c r="D14" s="90"/>
      <c r="E14" s="20"/>
      <c r="F14" s="21"/>
      <c r="G14" s="92"/>
      <c r="H14" s="91"/>
      <c r="J14" s="42"/>
      <c r="K14" s="108"/>
    </row>
    <row r="15" ht="15" spans="1:11">
      <c r="A15" s="88">
        <f t="shared" si="0"/>
        <v>8</v>
      </c>
      <c r="B15" s="89"/>
      <c r="C15" s="114"/>
      <c r="D15" s="90"/>
      <c r="E15" s="20"/>
      <c r="F15" s="21"/>
      <c r="G15" s="92"/>
      <c r="H15" s="91"/>
      <c r="J15" s="42"/>
      <c r="K15" s="108"/>
    </row>
    <row r="16" ht="15" spans="1:11">
      <c r="A16" s="88">
        <f t="shared" si="0"/>
        <v>9</v>
      </c>
      <c r="B16" s="89"/>
      <c r="C16" s="114"/>
      <c r="D16" s="90"/>
      <c r="E16" s="20"/>
      <c r="F16" s="21"/>
      <c r="G16" s="92"/>
      <c r="H16" s="91"/>
      <c r="J16" s="42"/>
      <c r="K16" s="108"/>
    </row>
    <row r="17" spans="1:11">
      <c r="A17" s="88">
        <f t="shared" si="0"/>
        <v>10</v>
      </c>
      <c r="B17" s="93"/>
      <c r="C17" s="114"/>
      <c r="D17" s="90"/>
      <c r="E17" s="20"/>
      <c r="F17" s="21"/>
      <c r="G17" s="92"/>
      <c r="H17" s="94"/>
      <c r="J17" s="42"/>
      <c r="K17" s="109"/>
    </row>
    <row r="18" spans="1:11">
      <c r="A18" s="88"/>
      <c r="B18" s="95"/>
      <c r="C18" s="114"/>
      <c r="D18" s="90"/>
      <c r="E18" s="20"/>
      <c r="F18" s="21"/>
      <c r="G18" s="92"/>
      <c r="H18" s="94"/>
      <c r="J18" s="42"/>
      <c r="K18" s="109"/>
    </row>
    <row r="19" ht="15" spans="1:11">
      <c r="A19" s="96"/>
      <c r="B19" s="97" t="s">
        <v>288</v>
      </c>
      <c r="C19" s="98"/>
      <c r="D19" s="99">
        <f>ROUND(SUM(D8:D18),2)</f>
        <v>0</v>
      </c>
      <c r="E19" s="31" t="str">
        <f>IF(基本信息!$C$4&lt;&gt;"B","",ROUND(SUM(E8:E18),2))</f>
        <v/>
      </c>
      <c r="F19" s="32" t="str">
        <f>IF(基本信息!$C$4&lt;&gt;"B","",ROUND(SUM(F8:F18),2))</f>
        <v/>
      </c>
      <c r="G19" s="100" t="str">
        <f>IF(基本信息!$C$4&lt;&gt;"B","",IF(D19=0,0,ROUND(F19/ABS(D19),4)))</f>
        <v/>
      </c>
      <c r="H19" s="101"/>
      <c r="J19" s="110"/>
      <c r="K19" s="111" t="str">
        <f>IF(D19-J19=0,"OK","F")</f>
        <v>OK</v>
      </c>
    </row>
    <row r="20" spans="1:8">
      <c r="A20" s="33"/>
      <c r="B20" s="33"/>
      <c r="C20" s="33"/>
      <c r="D20" s="33"/>
      <c r="E20" s="33"/>
      <c r="F20" s="33"/>
      <c r="G20" s="33"/>
      <c r="H20" s="33"/>
    </row>
    <row r="21" spans="1:9">
      <c r="A21" s="34" t="str">
        <f>"被评估企业填表人："&amp;基本信息!$C$13</f>
        <v>被评估企业填表人：易海龙</v>
      </c>
      <c r="B21" s="102"/>
      <c r="C21" s="102"/>
      <c r="D21" s="102"/>
      <c r="E21" s="33"/>
      <c r="F21" s="33"/>
      <c r="G21" s="33"/>
      <c r="H21" s="47" t="str">
        <f>IF(基本信息!$C$4="B","评估人员:"&amp;基本信息!$C74,"")</f>
        <v/>
      </c>
      <c r="I21" s="48"/>
    </row>
    <row r="22" spans="1:8">
      <c r="A22" s="34" t="str">
        <f>"填表日期："&amp;基本信息!$C$14</f>
        <v>填表日期：2023年8月31日</v>
      </c>
      <c r="B22" s="102"/>
      <c r="C22" s="102"/>
      <c r="D22" s="102"/>
      <c r="E22" s="33"/>
      <c r="F22" s="33"/>
      <c r="G22" s="33"/>
      <c r="H22" s="33"/>
    </row>
  </sheetData>
  <mergeCells count="7">
    <mergeCell ref="A6:A7"/>
    <mergeCell ref="B6:B7"/>
    <mergeCell ref="D6:D7"/>
    <mergeCell ref="E6:E7"/>
    <mergeCell ref="F6:F7"/>
    <mergeCell ref="G6:G7"/>
    <mergeCell ref="H6:H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8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view="pageBreakPreview" zoomScale="102" zoomScaleNormal="100" workbookViewId="0">
      <pane xSplit="8" ySplit="7" topLeftCell="I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5.44166666666667" customWidth="1"/>
    <col min="2" max="2" width="30.3333333333333" customWidth="1"/>
    <col min="3" max="3" width="9.66666666666667" customWidth="1"/>
    <col min="4" max="4" width="13.2166666666667" customWidth="1"/>
    <col min="5" max="5" width="12.2166666666667" customWidth="1"/>
    <col min="6" max="6" width="11.8833333333333" customWidth="1"/>
    <col min="7" max="7" width="7.44166666666667" customWidth="1"/>
    <col min="9" max="9" width="3.66666666666667" customWidth="1"/>
    <col min="10" max="10" width="9.66666666666667" customWidth="1"/>
    <col min="11" max="11" width="5.44166666666667" customWidth="1"/>
  </cols>
  <sheetData>
    <row r="1" ht="20.25" spans="1:8">
      <c r="A1" s="2" t="str">
        <f>目录!$C60</f>
        <v>其他非流动资产评估申报明细表</v>
      </c>
      <c r="B1" s="3"/>
      <c r="C1" s="3"/>
      <c r="D1" s="3"/>
      <c r="E1" s="3"/>
      <c r="F1" s="3"/>
      <c r="G1" s="3"/>
      <c r="H1" s="3"/>
    </row>
    <row r="2" spans="1:8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36"/>
      <c r="G3" s="36"/>
      <c r="H3" s="36" t="str">
        <f>目录!$E60&amp;目录!$F60</f>
        <v>表(申)4-18</v>
      </c>
    </row>
    <row r="4" spans="1:8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36" t="s">
        <v>222</v>
      </c>
    </row>
    <row r="5" ht="17.25" spans="1:8">
      <c r="A5" s="71" t="s">
        <v>223</v>
      </c>
      <c r="B5" s="72"/>
      <c r="C5" s="72"/>
      <c r="D5" s="72"/>
      <c r="E5" s="73" t="s">
        <v>224</v>
      </c>
      <c r="F5" s="74"/>
      <c r="G5" s="74"/>
      <c r="H5" s="75"/>
    </row>
    <row r="6" s="1" customFormat="1" ht="12.75" spans="1:11">
      <c r="A6" s="76" t="s">
        <v>354</v>
      </c>
      <c r="B6" s="77" t="s">
        <v>540</v>
      </c>
      <c r="C6" s="77" t="s">
        <v>541</v>
      </c>
      <c r="D6" s="78" t="s">
        <v>225</v>
      </c>
      <c r="E6" s="79" t="s">
        <v>363</v>
      </c>
      <c r="F6" s="80" t="s">
        <v>212</v>
      </c>
      <c r="G6" s="80" t="s">
        <v>213</v>
      </c>
      <c r="H6" s="81" t="s">
        <v>293</v>
      </c>
      <c r="J6" s="103" t="s">
        <v>226</v>
      </c>
      <c r="K6" s="103" t="s">
        <v>227</v>
      </c>
    </row>
    <row r="7" s="1" customFormat="1" ht="12.75" spans="1:11">
      <c r="A7" s="82"/>
      <c r="B7" s="83"/>
      <c r="C7" s="83"/>
      <c r="D7" s="84"/>
      <c r="E7" s="85"/>
      <c r="F7" s="86"/>
      <c r="G7" s="86"/>
      <c r="H7" s="87"/>
      <c r="J7" s="104"/>
      <c r="K7" s="105"/>
    </row>
    <row r="8" ht="15" spans="1:11">
      <c r="A8" s="88">
        <v>1</v>
      </c>
      <c r="B8" s="89"/>
      <c r="C8" s="89"/>
      <c r="D8" s="90"/>
      <c r="E8" s="20"/>
      <c r="F8" s="21" t="str">
        <f>IF(基本信息!$C$4&lt;&gt;"B","",E8-D8)</f>
        <v/>
      </c>
      <c r="G8" s="40" t="str">
        <f>IF(基本信息!$C$4&lt;&gt;"B","",IF(D8=0,0,ROUND(F8/ABS(D8),4)))</f>
        <v/>
      </c>
      <c r="H8" s="91"/>
      <c r="J8" s="106"/>
      <c r="K8" s="107" t="str">
        <f>IF(D8-J8=0,"OK","F")</f>
        <v>OK</v>
      </c>
    </row>
    <row r="9" ht="15" spans="1:11">
      <c r="A9" s="88">
        <f>A8+1</f>
        <v>2</v>
      </c>
      <c r="B9" s="89"/>
      <c r="C9" s="89"/>
      <c r="D9" s="90"/>
      <c r="E9" s="20"/>
      <c r="F9" s="21"/>
      <c r="G9" s="92"/>
      <c r="H9" s="91"/>
      <c r="J9" s="42"/>
      <c r="K9" s="108" t="str">
        <f>IF(D9-J9=0,"OK","F")</f>
        <v>OK</v>
      </c>
    </row>
    <row r="10" ht="15" spans="1:11">
      <c r="A10" s="88">
        <f t="shared" ref="A10:A17" si="0">A9+1</f>
        <v>3</v>
      </c>
      <c r="B10" s="89"/>
      <c r="C10" s="89"/>
      <c r="D10" s="90"/>
      <c r="E10" s="20"/>
      <c r="F10" s="21"/>
      <c r="G10" s="92"/>
      <c r="H10" s="91"/>
      <c r="J10" s="42"/>
      <c r="K10" s="108"/>
    </row>
    <row r="11" ht="15" spans="1:11">
      <c r="A11" s="88">
        <f t="shared" si="0"/>
        <v>4</v>
      </c>
      <c r="B11" s="89"/>
      <c r="C11" s="89"/>
      <c r="D11" s="90"/>
      <c r="E11" s="20"/>
      <c r="F11" s="21"/>
      <c r="G11" s="92"/>
      <c r="H11" s="91"/>
      <c r="J11" s="42"/>
      <c r="K11" s="108"/>
    </row>
    <row r="12" ht="15" spans="1:11">
      <c r="A12" s="88">
        <f t="shared" si="0"/>
        <v>5</v>
      </c>
      <c r="B12" s="89"/>
      <c r="C12" s="89"/>
      <c r="D12" s="90"/>
      <c r="E12" s="20"/>
      <c r="F12" s="21"/>
      <c r="G12" s="92"/>
      <c r="H12" s="91"/>
      <c r="J12" s="42"/>
      <c r="K12" s="108"/>
    </row>
    <row r="13" ht="15" spans="1:11">
      <c r="A13" s="88">
        <f t="shared" si="0"/>
        <v>6</v>
      </c>
      <c r="B13" s="89"/>
      <c r="C13" s="89"/>
      <c r="D13" s="90"/>
      <c r="E13" s="20"/>
      <c r="F13" s="21"/>
      <c r="G13" s="92"/>
      <c r="H13" s="91"/>
      <c r="J13" s="42"/>
      <c r="K13" s="108"/>
    </row>
    <row r="14" ht="15" spans="1:11">
      <c r="A14" s="88">
        <f t="shared" si="0"/>
        <v>7</v>
      </c>
      <c r="B14" s="89"/>
      <c r="C14" s="89"/>
      <c r="D14" s="90"/>
      <c r="E14" s="20"/>
      <c r="F14" s="21"/>
      <c r="G14" s="92"/>
      <c r="H14" s="91"/>
      <c r="J14" s="42"/>
      <c r="K14" s="108"/>
    </row>
    <row r="15" ht="15" spans="1:11">
      <c r="A15" s="88">
        <f t="shared" si="0"/>
        <v>8</v>
      </c>
      <c r="B15" s="89"/>
      <c r="C15" s="89"/>
      <c r="D15" s="90"/>
      <c r="E15" s="20"/>
      <c r="F15" s="21"/>
      <c r="G15" s="92"/>
      <c r="H15" s="91"/>
      <c r="J15" s="42"/>
      <c r="K15" s="108"/>
    </row>
    <row r="16" ht="15" spans="1:11">
      <c r="A16" s="88">
        <f t="shared" si="0"/>
        <v>9</v>
      </c>
      <c r="B16" s="89"/>
      <c r="C16" s="89"/>
      <c r="D16" s="90"/>
      <c r="E16" s="20"/>
      <c r="F16" s="21"/>
      <c r="G16" s="92"/>
      <c r="H16" s="91"/>
      <c r="J16" s="42"/>
      <c r="K16" s="108"/>
    </row>
    <row r="17" spans="1:11">
      <c r="A17" s="88">
        <f t="shared" si="0"/>
        <v>10</v>
      </c>
      <c r="B17" s="93"/>
      <c r="C17" s="93"/>
      <c r="D17" s="90"/>
      <c r="E17" s="20"/>
      <c r="F17" s="21"/>
      <c r="G17" s="92"/>
      <c r="H17" s="94"/>
      <c r="J17" s="42"/>
      <c r="K17" s="109"/>
    </row>
    <row r="18" spans="1:11">
      <c r="A18" s="88"/>
      <c r="B18" s="95"/>
      <c r="C18" s="95"/>
      <c r="D18" s="90"/>
      <c r="E18" s="20"/>
      <c r="F18" s="21"/>
      <c r="G18" s="92"/>
      <c r="H18" s="94"/>
      <c r="J18" s="42"/>
      <c r="K18" s="109"/>
    </row>
    <row r="19" ht="15" spans="1:11">
      <c r="A19" s="96"/>
      <c r="B19" s="97" t="s">
        <v>288</v>
      </c>
      <c r="C19" s="98"/>
      <c r="D19" s="99">
        <f>ROUND(SUM(D8:D18),2)</f>
        <v>0</v>
      </c>
      <c r="E19" s="31" t="str">
        <f>IF(基本信息!$C$4&lt;&gt;"B","",ROUND(SUM(E8:E18),2))</f>
        <v/>
      </c>
      <c r="F19" s="32" t="str">
        <f>IF(基本信息!$C$4&lt;&gt;"B","",ROUND(SUM(F8:F18),2))</f>
        <v/>
      </c>
      <c r="G19" s="100" t="str">
        <f>IF(基本信息!$C$4&lt;&gt;"B","",IF(D19=0,0,ROUND(F19/ABS(D19),4)))</f>
        <v/>
      </c>
      <c r="H19" s="101"/>
      <c r="J19" s="110"/>
      <c r="K19" s="111" t="str">
        <f>IF(D19-J19=0,"OK","F")</f>
        <v>OK</v>
      </c>
    </row>
    <row r="20" spans="1:8">
      <c r="A20" s="33"/>
      <c r="B20" s="33"/>
      <c r="C20" s="33"/>
      <c r="D20" s="33"/>
      <c r="E20" s="33"/>
      <c r="F20" s="33"/>
      <c r="G20" s="33"/>
      <c r="H20" s="33"/>
    </row>
    <row r="21" spans="1:9">
      <c r="A21" s="34" t="str">
        <f>"被评估企业填表人："&amp;基本信息!$C$13</f>
        <v>被评估企业填表人：易海龙</v>
      </c>
      <c r="B21" s="102"/>
      <c r="C21" s="102"/>
      <c r="D21" s="102"/>
      <c r="E21" s="33"/>
      <c r="F21" s="33"/>
      <c r="G21" s="33"/>
      <c r="H21" s="47" t="str">
        <f>IF(基本信息!$C$4="B","评估人员:"&amp;基本信息!$C75,"")</f>
        <v/>
      </c>
      <c r="I21" s="48"/>
    </row>
    <row r="22" spans="1:8">
      <c r="A22" s="34" t="str">
        <f>"填表日期："&amp;基本信息!$C$14</f>
        <v>填表日期：2023年8月31日</v>
      </c>
      <c r="B22" s="102"/>
      <c r="C22" s="102"/>
      <c r="D22" s="102"/>
      <c r="E22" s="33"/>
      <c r="F22" s="33"/>
      <c r="G22" s="33"/>
      <c r="H22" s="33"/>
    </row>
  </sheetData>
  <mergeCells count="8"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8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view="pageBreakPreview" zoomScale="99" zoomScaleNormal="100" workbookViewId="0">
      <pane xSplit="6" ySplit="7" topLeftCell="G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42.775" customWidth="1"/>
    <col min="2" max="2" width="7.44166666666667" customWidth="1"/>
    <col min="3" max="4" width="15.6666666666667" customWidth="1"/>
    <col min="5" max="5" width="14.775" customWidth="1"/>
    <col min="8" max="8" width="12.4416666666667" customWidth="1"/>
  </cols>
  <sheetData>
    <row r="1" ht="28.35" customHeight="1" spans="1:6">
      <c r="A1" s="2" t="str">
        <f>目录!$C61</f>
        <v>流动负债评估申报汇总表</v>
      </c>
      <c r="B1" s="3"/>
      <c r="C1" s="3"/>
      <c r="D1" s="3"/>
      <c r="E1" s="3"/>
      <c r="F1" s="3"/>
    </row>
    <row r="2" spans="1:6">
      <c r="A2" s="4" t="str">
        <f>封面!$D$13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目录!$E61&amp;目录!$F61</f>
        <v>表(申)5</v>
      </c>
    </row>
    <row r="4" spans="1:6">
      <c r="A4" s="5" t="str">
        <f>'1汇总'!$A$4</f>
        <v>评估申报单位:杭州富阳开发区建设投资集团有限公司</v>
      </c>
      <c r="B4" s="5"/>
      <c r="C4" s="5"/>
      <c r="D4" s="5"/>
      <c r="E4" s="5"/>
      <c r="F4" s="36" t="s">
        <v>222</v>
      </c>
    </row>
    <row r="5" spans="1:6">
      <c r="A5" s="6" t="s">
        <v>223</v>
      </c>
      <c r="B5" s="7"/>
      <c r="C5" s="7"/>
      <c r="D5" s="8" t="s">
        <v>224</v>
      </c>
      <c r="E5" s="9"/>
      <c r="F5" s="37"/>
    </row>
    <row r="6" s="1" customFormat="1" ht="12.75" spans="1:9">
      <c r="A6" s="10" t="s">
        <v>209</v>
      </c>
      <c r="B6" s="11" t="s">
        <v>287</v>
      </c>
      <c r="C6" s="12" t="s">
        <v>225</v>
      </c>
      <c r="D6" s="13" t="s">
        <v>211</v>
      </c>
      <c r="E6" s="14" t="s">
        <v>212</v>
      </c>
      <c r="F6" s="38" t="s">
        <v>213</v>
      </c>
      <c r="H6" s="39" t="s">
        <v>226</v>
      </c>
      <c r="I6" s="39" t="s">
        <v>227</v>
      </c>
    </row>
    <row r="7" s="1" customFormat="1" ht="12.75" spans="1:8">
      <c r="A7" s="54"/>
      <c r="B7" s="55" t="s">
        <v>214</v>
      </c>
      <c r="C7" s="56" t="s">
        <v>215</v>
      </c>
      <c r="D7" s="57" t="s">
        <v>216</v>
      </c>
      <c r="E7" s="58" t="s">
        <v>217</v>
      </c>
      <c r="F7" s="59" t="s">
        <v>218</v>
      </c>
      <c r="H7" s="39"/>
    </row>
    <row r="8" ht="15" spans="1:9">
      <c r="A8" s="26" t="str">
        <f>基本信息!B77</f>
        <v>短期借款</v>
      </c>
      <c r="B8" s="60" t="s">
        <v>158</v>
      </c>
      <c r="C8" s="19">
        <f>'5.1短借款'!G19</f>
        <v>0</v>
      </c>
      <c r="D8" s="20" t="str">
        <f>IF(基本信息!$C$4="B",'5.1短借款'!H19,"")</f>
        <v/>
      </c>
      <c r="E8" s="21" t="str">
        <f>IF(基本信息!$C$4="B",D8-C8,"")</f>
        <v/>
      </c>
      <c r="F8" s="61" t="str">
        <f>IF(基本信息!$C$4="B",IF(C8=0,0,ROUND(E8/ABS(C8),4)),"")</f>
        <v/>
      </c>
      <c r="H8" s="42"/>
      <c r="I8" s="46" t="str">
        <f t="shared" ref="I8:I13" si="0">IF(ABS(C8-H8)&lt;0.00001,"OK","F")</f>
        <v>OK</v>
      </c>
    </row>
    <row r="9" ht="15" spans="1:9">
      <c r="A9" s="22" t="str">
        <f>基本信息!B78</f>
        <v>交易性金融负债</v>
      </c>
      <c r="B9" s="60" t="s">
        <v>160</v>
      </c>
      <c r="C9" s="19">
        <f>'5.2交易金融负债'!F19</f>
        <v>0</v>
      </c>
      <c r="D9" s="20" t="str">
        <f>IF(基本信息!$C$4="B",'5.2交易金融负债'!G19,"")</f>
        <v/>
      </c>
      <c r="E9" s="21" t="str">
        <f>IF(基本信息!$C$4="B",D9-C9,"")</f>
        <v/>
      </c>
      <c r="F9" s="61" t="str">
        <f>IF(基本信息!$C$4="B",IF(C9=0,0,ROUND(E9/ABS(C9),4)),"")</f>
        <v/>
      </c>
      <c r="H9" s="42"/>
      <c r="I9" s="46" t="str">
        <f t="shared" si="0"/>
        <v>OK</v>
      </c>
    </row>
    <row r="10" ht="15" spans="1:9">
      <c r="A10" s="22" t="str">
        <f>基本信息!B79</f>
        <v>衍生金融负债</v>
      </c>
      <c r="B10" s="60" t="s">
        <v>162</v>
      </c>
      <c r="C10" s="19">
        <f>'5.3衍生金融负债'!F19</f>
        <v>0</v>
      </c>
      <c r="D10" s="20" t="str">
        <f>IF(基本信息!$C$4="B",'5.3衍生金融负债'!G19,"")</f>
        <v/>
      </c>
      <c r="E10" s="21" t="str">
        <f>IF(基本信息!$C$4="B",D10-C10,"")</f>
        <v/>
      </c>
      <c r="F10" s="61" t="str">
        <f>IF(基本信息!$C$4="B",IF(C10=0,0,ROUND(E10/ABS(C10),4)),"")</f>
        <v/>
      </c>
      <c r="H10" s="42"/>
      <c r="I10" s="46" t="str">
        <f t="shared" si="0"/>
        <v>OK</v>
      </c>
    </row>
    <row r="11" ht="15" spans="1:9">
      <c r="A11" s="26" t="str">
        <f>基本信息!B80</f>
        <v>应付票据</v>
      </c>
      <c r="B11" s="60" t="s">
        <v>164</v>
      </c>
      <c r="C11" s="19">
        <f>'5.4应付票据'!G19</f>
        <v>0</v>
      </c>
      <c r="D11" s="20" t="str">
        <f>IF(基本信息!$C$4="B",'5.4应付票据'!H19,"")</f>
        <v/>
      </c>
      <c r="E11" s="21" t="str">
        <f>IF(基本信息!$C$4="B",D11-C11,"")</f>
        <v/>
      </c>
      <c r="F11" s="61" t="str">
        <f>IF(基本信息!$C$4="B",IF(C11=0,0,ROUND(E11/ABS(C11),4)),"")</f>
        <v/>
      </c>
      <c r="H11" s="42"/>
      <c r="I11" s="46" t="str">
        <f t="shared" si="0"/>
        <v>OK</v>
      </c>
    </row>
    <row r="12" ht="15" spans="1:9">
      <c r="A12" s="26" t="str">
        <f>基本信息!B81</f>
        <v>应付账款</v>
      </c>
      <c r="B12" s="60" t="s">
        <v>166</v>
      </c>
      <c r="C12" s="19">
        <f>'5.5应付账款'!F19</f>
        <v>0</v>
      </c>
      <c r="D12" s="20" t="str">
        <f>IF(基本信息!$C$4="B",'5.5应付账款'!G19,"")</f>
        <v/>
      </c>
      <c r="E12" s="21" t="str">
        <f>IF(基本信息!$C$4="B",D12-C12,"")</f>
        <v/>
      </c>
      <c r="F12" s="61" t="str">
        <f>IF(基本信息!$C$4="B",IF(C12=0,0,ROUND(E12/ABS(C12),4)),"")</f>
        <v/>
      </c>
      <c r="H12" s="42"/>
      <c r="I12" s="46" t="str">
        <f t="shared" si="0"/>
        <v>OK</v>
      </c>
    </row>
    <row r="13" ht="15" spans="1:9">
      <c r="A13" s="26" t="str">
        <f>基本信息!B82</f>
        <v>预收款项</v>
      </c>
      <c r="B13" s="60" t="s">
        <v>168</v>
      </c>
      <c r="C13" s="19">
        <f>'5.6预收款'!F19</f>
        <v>0</v>
      </c>
      <c r="D13" s="20" t="str">
        <f>IF(基本信息!$C$4="B",'5.6预收款'!G19,"")</f>
        <v/>
      </c>
      <c r="E13" s="21" t="str">
        <f>IF(基本信息!$C$4="B",D13-C13,"")</f>
        <v/>
      </c>
      <c r="F13" s="61" t="str">
        <f>IF(基本信息!$C$4="B",IF(C13=0,0,ROUND(E13/ABS(C13),4)),"")</f>
        <v/>
      </c>
      <c r="H13" s="42"/>
      <c r="I13" s="46" t="str">
        <f t="shared" si="0"/>
        <v>OK</v>
      </c>
    </row>
    <row r="14" ht="15" spans="1:9">
      <c r="A14" s="26" t="str">
        <f>基本信息!B83</f>
        <v>合同负债</v>
      </c>
      <c r="B14" s="60" t="s">
        <v>170</v>
      </c>
      <c r="C14" s="19">
        <f>'5.7合同债'!F19</f>
        <v>0</v>
      </c>
      <c r="D14" s="20" t="str">
        <f>IF(基本信息!$C$4="B",'5.7合同债'!G19,"")</f>
        <v/>
      </c>
      <c r="E14" s="21" t="str">
        <f>IF(基本信息!$C$4="B",D14-C14,"")</f>
        <v/>
      </c>
      <c r="F14" s="61" t="str">
        <f>IF(基本信息!$C$4="B",IF(C14=0,0,ROUND(E14/ABS(C14),4)),"")</f>
        <v/>
      </c>
      <c r="H14" s="42"/>
      <c r="I14" s="46" t="str">
        <f t="shared" ref="I14:I22" si="1">IF(ABS(C14-H14)&lt;0.00001,"OK","F")</f>
        <v>OK</v>
      </c>
    </row>
    <row r="15" ht="15" spans="1:9">
      <c r="A15" s="26" t="str">
        <f>基本信息!B84</f>
        <v>应付职工薪酬</v>
      </c>
      <c r="B15" s="60" t="s">
        <v>172</v>
      </c>
      <c r="C15" s="19">
        <f>'5.8应付薪酬'!F19</f>
        <v>0</v>
      </c>
      <c r="D15" s="20" t="str">
        <f>IF(基本信息!$C$4="B",'5.8应付薪酬'!G19,"")</f>
        <v/>
      </c>
      <c r="E15" s="21" t="str">
        <f>IF(基本信息!$C$4="B",D15-C15,"")</f>
        <v/>
      </c>
      <c r="F15" s="61" t="str">
        <f>IF(基本信息!$C$4="B",IF(C15=0,0,ROUND(E15/ABS(C15),4)),"")</f>
        <v/>
      </c>
      <c r="H15" s="42"/>
      <c r="I15" s="46" t="str">
        <f t="shared" si="1"/>
        <v>OK</v>
      </c>
    </row>
    <row r="16" ht="15" spans="1:9">
      <c r="A16" s="26" t="str">
        <f>基本信息!B85</f>
        <v>应交税费</v>
      </c>
      <c r="B16" s="60" t="s">
        <v>174</v>
      </c>
      <c r="C16" s="19">
        <f>'5.9应交税'!F19</f>
        <v>0</v>
      </c>
      <c r="D16" s="20" t="str">
        <f>IF(基本信息!$C$4="B",'5.9应交税'!G19,"")</f>
        <v/>
      </c>
      <c r="E16" s="21" t="str">
        <f>IF(基本信息!$C$4="B",D16-C16,"")</f>
        <v/>
      </c>
      <c r="F16" s="61" t="str">
        <f>IF(基本信息!$C$4="B",IF(C16=0,0,ROUND(E16/ABS(C16),4)),"")</f>
        <v/>
      </c>
      <c r="H16" s="42"/>
      <c r="I16" s="46" t="str">
        <f t="shared" si="1"/>
        <v>OK</v>
      </c>
    </row>
    <row r="17" ht="15" spans="1:9">
      <c r="A17" s="26" t="str">
        <f>基本信息!B86</f>
        <v>其他应付款</v>
      </c>
      <c r="B17" s="60" t="s">
        <v>176</v>
      </c>
      <c r="C17" s="19">
        <f>'5.10其他应付'!F19</f>
        <v>0</v>
      </c>
      <c r="D17" s="20" t="str">
        <f>IF(基本信息!$C$4="B",'5.10其他应付'!G19,"")</f>
        <v/>
      </c>
      <c r="E17" s="21" t="str">
        <f>IF(基本信息!$C$4="B",D17-C17,"")</f>
        <v/>
      </c>
      <c r="F17" s="61" t="str">
        <f>IF(基本信息!$C$4="B",IF(C17=0,0,ROUND(E17/ABS(C17),4)),"")</f>
        <v/>
      </c>
      <c r="H17" s="42"/>
      <c r="I17" s="46" t="str">
        <f t="shared" si="1"/>
        <v>OK</v>
      </c>
    </row>
    <row r="18" ht="15" spans="1:9">
      <c r="A18" s="26" t="str">
        <f>基本信息!B87</f>
        <v>持有待售负债</v>
      </c>
      <c r="B18" s="60" t="s">
        <v>178</v>
      </c>
      <c r="C18" s="19">
        <f>'5.11持有待售负债'!F19</f>
        <v>0</v>
      </c>
      <c r="D18" s="20" t="str">
        <f>IF(基本信息!$C$4="B",'5.11持有待售负债'!G19,"")</f>
        <v/>
      </c>
      <c r="E18" s="21" t="str">
        <f>IF(基本信息!$C$4="B",D18-C18,"")</f>
        <v/>
      </c>
      <c r="F18" s="61" t="str">
        <f>IF(基本信息!$C$4="B",IF(C18=0,0,ROUND(E18/ABS(C18),4)),"")</f>
        <v/>
      </c>
      <c r="H18" s="42"/>
      <c r="I18" s="46" t="str">
        <f t="shared" si="1"/>
        <v>OK</v>
      </c>
    </row>
    <row r="19" ht="15" spans="1:9">
      <c r="A19" s="68" t="str">
        <f>基本信息!B88</f>
        <v>一年内到期的非流动负债</v>
      </c>
      <c r="B19" s="60" t="s">
        <v>180</v>
      </c>
      <c r="C19" s="19">
        <f>'5.12年内到期非流负债'!F19</f>
        <v>0</v>
      </c>
      <c r="D19" s="20" t="str">
        <f>IF(基本信息!$C$4="B",'5.12年内到期非流负债'!G19,"")</f>
        <v/>
      </c>
      <c r="E19" s="21" t="str">
        <f>IF(基本信息!$C$4="B",D19-C19,"")</f>
        <v/>
      </c>
      <c r="F19" s="61" t="str">
        <f>IF(基本信息!$C$4="B",IF(C19=0,0,ROUND(E19/ABS(C19),4)),"")</f>
        <v/>
      </c>
      <c r="H19" s="42"/>
      <c r="I19" s="46" t="str">
        <f t="shared" si="1"/>
        <v>OK</v>
      </c>
    </row>
    <row r="20" ht="15" spans="1:9">
      <c r="A20" s="26" t="str">
        <f>基本信息!B89</f>
        <v>其他流动负债</v>
      </c>
      <c r="B20" s="60" t="s">
        <v>182</v>
      </c>
      <c r="C20" s="19">
        <f>'5.13其他流负债'!F19</f>
        <v>0</v>
      </c>
      <c r="D20" s="20" t="str">
        <f>IF(基本信息!$C$4="B",'5.13其他流负债'!G19,"")</f>
        <v/>
      </c>
      <c r="E20" s="21" t="str">
        <f>IF(基本信息!$C$4="B",D20-C20,"")</f>
        <v/>
      </c>
      <c r="F20" s="61" t="str">
        <f>IF(基本信息!$C$4="B",IF(C20=0,0,ROUND(E20/ABS(C20),4)),"")</f>
        <v/>
      </c>
      <c r="H20" s="42"/>
      <c r="I20" s="46" t="str">
        <f t="shared" si="1"/>
        <v>OK</v>
      </c>
    </row>
    <row r="21" ht="15" spans="1:9">
      <c r="A21" s="26"/>
      <c r="B21" s="60"/>
      <c r="C21" s="19"/>
      <c r="D21" s="20"/>
      <c r="E21" s="21"/>
      <c r="F21" s="61"/>
      <c r="H21" s="42"/>
      <c r="I21" s="46"/>
    </row>
    <row r="22" ht="15" spans="1:9">
      <c r="A22" s="27" t="s">
        <v>288</v>
      </c>
      <c r="B22" s="69"/>
      <c r="C22" s="63">
        <f>ROUND(SUM(C8:C21),2)</f>
        <v>0</v>
      </c>
      <c r="D22" s="70" t="str">
        <f>IF(基本信息!$C$4="B",ROUND(SUM(D8:D21),2),"")</f>
        <v/>
      </c>
      <c r="E22" s="64" t="str">
        <f>IF(基本信息!$C$4="B",ROUND(SUM(E8:E21),2),"")</f>
        <v/>
      </c>
      <c r="F22" s="65" t="str">
        <f>IF(基本信息!$C$4="B",IF(C22=0,0,ROUND(E22/ABS(C22),4)),"")</f>
        <v/>
      </c>
      <c r="H22" s="45"/>
      <c r="I22" s="46" t="str">
        <f t="shared" si="1"/>
        <v>OK</v>
      </c>
    </row>
    <row r="23" spans="1:6">
      <c r="A23" s="33"/>
      <c r="B23" s="33"/>
      <c r="C23" s="33"/>
      <c r="D23" s="33"/>
      <c r="E23" s="33"/>
      <c r="F23" s="33"/>
    </row>
    <row r="24" spans="1:7">
      <c r="A24" s="34" t="str">
        <f>"被评估企业填表人："&amp;基本信息!$C$13</f>
        <v>被评估企业填表人：易海龙</v>
      </c>
      <c r="B24" s="35"/>
      <c r="C24" s="35"/>
      <c r="D24" s="33"/>
      <c r="E24" s="33"/>
      <c r="F24" s="47" t="str">
        <f>IF(基本信息!$C$4="B","评估人员:"&amp;基本信息!$C76,"")</f>
        <v/>
      </c>
      <c r="G24" s="48"/>
    </row>
    <row r="25" spans="1:6">
      <c r="A25" s="34" t="str">
        <f>"填表日期："&amp;基本信息!$C$14</f>
        <v>填表日期：2023年8月31日</v>
      </c>
      <c r="B25" s="35"/>
      <c r="C25" s="35"/>
      <c r="D25" s="33"/>
      <c r="E25" s="33"/>
      <c r="F25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6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1"/>
  <sheetViews>
    <sheetView showGridLines="0" view="pageBreakPreview" zoomScaleNormal="100" workbookViewId="0">
      <pane xSplit="6" ySplit="7" topLeftCell="G65" activePane="bottomRight" state="frozen"/>
      <selection/>
      <selection pane="topRight"/>
      <selection pane="bottomLeft"/>
      <selection pane="bottomRight" activeCell="D76" sqref="D76"/>
    </sheetView>
  </sheetViews>
  <sheetFormatPr defaultColWidth="9" defaultRowHeight="14.25"/>
  <cols>
    <col min="1" max="1" width="46.8833333333333" customWidth="1"/>
    <col min="2" max="2" width="5.44166666666667" customWidth="1"/>
    <col min="3" max="4" width="15.6666666666667" customWidth="1"/>
    <col min="5" max="5" width="14.775" customWidth="1"/>
    <col min="8" max="8" width="12.4416666666667" customWidth="1"/>
    <col min="11" max="11" width="18.2166666666667" customWidth="1"/>
  </cols>
  <sheetData>
    <row r="1" ht="27" customHeight="1" spans="1:6">
      <c r="A1" s="2" t="str">
        <f>目录!C6</f>
        <v>资产评估申报分类汇总表</v>
      </c>
      <c r="B1" s="3"/>
      <c r="C1" s="3"/>
      <c r="D1" s="3"/>
      <c r="E1" s="3"/>
      <c r="F1" s="3"/>
    </row>
    <row r="2" spans="1:6">
      <c r="A2" s="4" t="str">
        <f>封面!D13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目录!E6&amp;目录!F6</f>
        <v>表(申)2</v>
      </c>
    </row>
    <row r="4" spans="1:6">
      <c r="A4" s="5" t="str">
        <f>'1汇总'!A4</f>
        <v>评估申报单位:杭州富阳开发区建设投资集团有限公司</v>
      </c>
      <c r="B4" s="5"/>
      <c r="C4" s="5"/>
      <c r="D4" s="5"/>
      <c r="E4" s="5"/>
      <c r="F4" s="36" t="s">
        <v>222</v>
      </c>
    </row>
    <row r="5" spans="1:6">
      <c r="A5" s="6" t="s">
        <v>223</v>
      </c>
      <c r="B5" s="7"/>
      <c r="C5" s="257"/>
      <c r="D5" s="8" t="s">
        <v>224</v>
      </c>
      <c r="E5" s="9"/>
      <c r="F5" s="37"/>
    </row>
    <row r="6" ht="15.6" customHeight="1" spans="1:9">
      <c r="A6" s="10" t="s">
        <v>209</v>
      </c>
      <c r="B6" s="11" t="s">
        <v>210</v>
      </c>
      <c r="C6" s="12" t="s">
        <v>225</v>
      </c>
      <c r="D6" s="13" t="s">
        <v>211</v>
      </c>
      <c r="E6" s="14" t="s">
        <v>212</v>
      </c>
      <c r="F6" s="38" t="s">
        <v>213</v>
      </c>
      <c r="H6" s="53" t="s">
        <v>226</v>
      </c>
      <c r="I6" s="53" t="s">
        <v>227</v>
      </c>
    </row>
    <row r="7" spans="1:8">
      <c r="A7" s="54"/>
      <c r="B7" s="55" t="s">
        <v>214</v>
      </c>
      <c r="C7" s="56" t="s">
        <v>215</v>
      </c>
      <c r="D7" s="57" t="s">
        <v>216</v>
      </c>
      <c r="E7" s="58" t="s">
        <v>217</v>
      </c>
      <c r="F7" s="59" t="s">
        <v>218</v>
      </c>
      <c r="H7" s="53"/>
    </row>
    <row r="8" ht="15" spans="1:9">
      <c r="A8" s="258" t="s">
        <v>228</v>
      </c>
      <c r="B8" s="23">
        <v>1</v>
      </c>
      <c r="C8" s="259">
        <f>SUM(C9:C21)</f>
        <v>0</v>
      </c>
      <c r="D8" s="260" t="str">
        <f>IF(基本信息!$C$4="B",SUM(D9:D21),"")</f>
        <v/>
      </c>
      <c r="E8" s="261" t="str">
        <f>IF(基本信息!$C$4="B",SUM(E9:E21),"")</f>
        <v/>
      </c>
      <c r="F8" s="262" t="str">
        <f>IF(基本信息!$C$4&lt;&gt;"B","",IF(C8=0,0,ROUND(E8/ABS(C8),4)))</f>
        <v/>
      </c>
      <c r="H8" s="45">
        <f>SUM(H9:H21)</f>
        <v>0</v>
      </c>
      <c r="I8" s="46" t="str">
        <f>IF(C8-H8=0,"OK","F")</f>
        <v>OK</v>
      </c>
    </row>
    <row r="9" ht="15" spans="1:9">
      <c r="A9" s="263" t="s">
        <v>229</v>
      </c>
      <c r="B9" s="23">
        <f>B8+1</f>
        <v>2</v>
      </c>
      <c r="C9" s="259">
        <f>IF(OR(基本信息!$C$4="A",基本信息!$C$4="B"),ROUND('3流资总'!C8,2),"")</f>
        <v>0</v>
      </c>
      <c r="D9" s="260" t="str">
        <f>IF(基本信息!$C$4="B",ROUND('3流资总'!D8,2),"")</f>
        <v/>
      </c>
      <c r="E9" s="261" t="str">
        <f>IF(基本信息!$C$4="B",D9-C9,"")</f>
        <v/>
      </c>
      <c r="F9" s="262" t="str">
        <f>IF(基本信息!$C$4&lt;&gt;"B","",IF(C9=0,0,ROUND(E9/ABS(C9),4)))</f>
        <v/>
      </c>
      <c r="H9" s="42"/>
      <c r="I9" s="46" t="str">
        <f>IF(C9-H9=0,"OK","F")</f>
        <v>OK</v>
      </c>
    </row>
    <row r="10" ht="15" spans="1:9">
      <c r="A10" s="264" t="s">
        <v>230</v>
      </c>
      <c r="B10" s="23">
        <f t="shared" ref="B10:B70" si="0">B9+1</f>
        <v>3</v>
      </c>
      <c r="C10" s="259">
        <f>IF(OR(基本信息!$C$4="A",基本信息!$C$4="B"),ROUND('3流资总'!C9,2),"")</f>
        <v>0</v>
      </c>
      <c r="D10" s="260" t="str">
        <f>IF(基本信息!$C$4="B",ROUND('3流资总'!D9,2),"")</f>
        <v/>
      </c>
      <c r="E10" s="261" t="str">
        <f>IF(基本信息!$C$4="B",D10-C10,"")</f>
        <v/>
      </c>
      <c r="F10" s="262" t="str">
        <f>IF(基本信息!$C$4&lt;&gt;"B","",IF(C10=0,0,ROUND(E10/ABS(C10),4)))</f>
        <v/>
      </c>
      <c r="H10" s="42"/>
      <c r="I10" s="46" t="str">
        <f t="shared" ref="I10:I21" si="1">IF(C10-H10=0,"OK","F")</f>
        <v>OK</v>
      </c>
    </row>
    <row r="11" ht="15" spans="1:9">
      <c r="A11" s="264" t="s">
        <v>231</v>
      </c>
      <c r="B11" s="23">
        <f t="shared" si="0"/>
        <v>4</v>
      </c>
      <c r="C11" s="259">
        <f>IF(OR(基本信息!$C$4="A",基本信息!$C$4="B"),ROUND('3流资总'!C10,2),"")</f>
        <v>0</v>
      </c>
      <c r="D11" s="260" t="str">
        <f>IF(基本信息!$C$4="B",ROUND('3流资总'!D10,2),"")</f>
        <v/>
      </c>
      <c r="E11" s="261" t="str">
        <f>IF(基本信息!$C$4="B",D11-C11,"")</f>
        <v/>
      </c>
      <c r="F11" s="262" t="str">
        <f>IF(基本信息!$C$4&lt;&gt;"B","",IF(C11=0,0,ROUND(E11/ABS(C11),4)))</f>
        <v/>
      </c>
      <c r="H11" s="42"/>
      <c r="I11" s="46" t="str">
        <f t="shared" si="1"/>
        <v>OK</v>
      </c>
    </row>
    <row r="12" ht="15" spans="1:9">
      <c r="A12" s="263" t="s">
        <v>232</v>
      </c>
      <c r="B12" s="23">
        <f t="shared" si="0"/>
        <v>5</v>
      </c>
      <c r="C12" s="259">
        <f>IF(OR(基本信息!$C$4="A",基本信息!$C$4="B"),ROUND('3流资总'!C11,2),"")</f>
        <v>0</v>
      </c>
      <c r="D12" s="260" t="str">
        <f>IF(基本信息!$C$4="B",ROUND('3流资总'!D11,2),"")</f>
        <v/>
      </c>
      <c r="E12" s="261" t="str">
        <f>IF(基本信息!$C$4="B",D12-C12,"")</f>
        <v/>
      </c>
      <c r="F12" s="262" t="str">
        <f>IF(基本信息!$C$4&lt;&gt;"B","",IF(C12=0,0,ROUND(E12/ABS(C12),4)))</f>
        <v/>
      </c>
      <c r="H12" s="42"/>
      <c r="I12" s="46" t="str">
        <f t="shared" si="1"/>
        <v>OK</v>
      </c>
    </row>
    <row r="13" ht="15" spans="1:9">
      <c r="A13" s="263" t="s">
        <v>233</v>
      </c>
      <c r="B13" s="23">
        <f t="shared" si="0"/>
        <v>6</v>
      </c>
      <c r="C13" s="259">
        <f>IF(OR(基本信息!$C$4="A",基本信息!$C$4="B"),ROUND('3流资总'!C12,2),"")</f>
        <v>0</v>
      </c>
      <c r="D13" s="260" t="str">
        <f>IF(基本信息!$C$4="B",ROUND('3流资总'!D12,2),"")</f>
        <v/>
      </c>
      <c r="E13" s="261" t="str">
        <f>IF(基本信息!$C$4="B",D13-C13,"")</f>
        <v/>
      </c>
      <c r="F13" s="262" t="str">
        <f>IF(基本信息!$C$4&lt;&gt;"B","",IF(C13=0,0,ROUND(E13/ABS(C13),4)))</f>
        <v/>
      </c>
      <c r="H13" s="42"/>
      <c r="I13" s="46" t="str">
        <f t="shared" si="1"/>
        <v>OK</v>
      </c>
    </row>
    <row r="14" ht="15" spans="1:9">
      <c r="A14" s="263" t="s">
        <v>234</v>
      </c>
      <c r="B14" s="23">
        <f t="shared" si="0"/>
        <v>7</v>
      </c>
      <c r="C14" s="259">
        <f>IF(OR(基本信息!$C$4="A",基本信息!$C$4="B"),ROUND('3流资总'!C13,2),"")</f>
        <v>0</v>
      </c>
      <c r="D14" s="260" t="str">
        <f>IF(基本信息!$C$4="B",ROUND('3流资总'!D13,2),"")</f>
        <v/>
      </c>
      <c r="E14" s="261" t="str">
        <f>IF(基本信息!$C$4="B",D14-C14,"")</f>
        <v/>
      </c>
      <c r="F14" s="262" t="str">
        <f>IF(基本信息!$C$4&lt;&gt;"B","",IF(C14=0,0,ROUND(E14/ABS(C14),4)))</f>
        <v/>
      </c>
      <c r="H14" s="42"/>
      <c r="I14" s="46" t="str">
        <f t="shared" si="1"/>
        <v>OK</v>
      </c>
    </row>
    <row r="15" ht="15" spans="1:9">
      <c r="A15" s="263" t="s">
        <v>235</v>
      </c>
      <c r="B15" s="23">
        <f t="shared" si="0"/>
        <v>8</v>
      </c>
      <c r="C15" s="259">
        <f>IF(OR(基本信息!$C$4="A",基本信息!$C$4="B"),ROUND('3流资总'!C14,2),"")</f>
        <v>0</v>
      </c>
      <c r="D15" s="260" t="str">
        <f>IF(基本信息!$C$4="B",ROUND('3流资总'!D14,2),"")</f>
        <v/>
      </c>
      <c r="E15" s="261" t="str">
        <f>IF(基本信息!$C$4="B",D15-C15,"")</f>
        <v/>
      </c>
      <c r="F15" s="262" t="str">
        <f>IF(基本信息!$C$4&lt;&gt;"B","",IF(C15=0,0,ROUND(E15/ABS(C15),4)))</f>
        <v/>
      </c>
      <c r="H15" s="42"/>
      <c r="I15" s="46" t="str">
        <f t="shared" si="1"/>
        <v>OK</v>
      </c>
    </row>
    <row r="16" ht="15" spans="1:9">
      <c r="A16" s="263" t="s">
        <v>236</v>
      </c>
      <c r="B16" s="23">
        <f t="shared" si="0"/>
        <v>9</v>
      </c>
      <c r="C16" s="259">
        <f>IF(OR(基本信息!$C$4="A",基本信息!$C$4="B"),ROUND('3流资总'!C15,2),"")</f>
        <v>0</v>
      </c>
      <c r="D16" s="260" t="str">
        <f>IF(基本信息!$C$4="B",ROUND('3流资总'!D15,2),"")</f>
        <v/>
      </c>
      <c r="E16" s="261" t="str">
        <f>IF(基本信息!$C$4="B",D16-C16,"")</f>
        <v/>
      </c>
      <c r="F16" s="262" t="str">
        <f>IF(基本信息!$C$4&lt;&gt;"B","",IF(C16=0,0,ROUND(E16/ABS(C16),4)))</f>
        <v/>
      </c>
      <c r="H16" s="42"/>
      <c r="I16" s="46" t="str">
        <f t="shared" si="1"/>
        <v>OK</v>
      </c>
    </row>
    <row r="17" ht="15" spans="1:9">
      <c r="A17" s="263" t="s">
        <v>237</v>
      </c>
      <c r="B17" s="23">
        <f t="shared" si="0"/>
        <v>10</v>
      </c>
      <c r="C17" s="259">
        <f>IF(OR(基本信息!$C$4="A",基本信息!$C$4="B"),ROUND('3流资总'!C16,2),"")</f>
        <v>0</v>
      </c>
      <c r="D17" s="260" t="str">
        <f>IF(基本信息!$C$4="B",ROUND('3流资总'!D16,2),"")</f>
        <v/>
      </c>
      <c r="E17" s="261" t="str">
        <f>IF(基本信息!$C$4="B",D17-C17,"")</f>
        <v/>
      </c>
      <c r="F17" s="262" t="str">
        <f>IF(基本信息!$C$4&lt;&gt;"B","",IF(C17=0,0,ROUND(E17/ABS(C17),4)))</f>
        <v/>
      </c>
      <c r="H17" s="42"/>
      <c r="I17" s="46" t="str">
        <f t="shared" si="1"/>
        <v>OK</v>
      </c>
    </row>
    <row r="18" ht="15" spans="1:9">
      <c r="A18" s="263" t="s">
        <v>238</v>
      </c>
      <c r="B18" s="23">
        <f t="shared" si="0"/>
        <v>11</v>
      </c>
      <c r="C18" s="259">
        <f>IF(OR(基本信息!$C$4="A",基本信息!$C$4="B"),ROUND('3流资总'!C17,2),"")</f>
        <v>0</v>
      </c>
      <c r="D18" s="260" t="str">
        <f>IF(基本信息!$C$4="B",ROUND('3流资总'!D17,2),"")</f>
        <v/>
      </c>
      <c r="E18" s="261" t="str">
        <f>IF(基本信息!$C$4="B",D18-C18,"")</f>
        <v/>
      </c>
      <c r="F18" s="262" t="str">
        <f>IF(基本信息!$C$4&lt;&gt;"B","",IF(C18=0,0,ROUND(E18/ABS(C18),4)))</f>
        <v/>
      </c>
      <c r="H18" s="42"/>
      <c r="I18" s="46" t="str">
        <f t="shared" si="1"/>
        <v>OK</v>
      </c>
    </row>
    <row r="19" ht="15" spans="1:9">
      <c r="A19" s="263" t="s">
        <v>239</v>
      </c>
      <c r="B19" s="23">
        <f t="shared" si="0"/>
        <v>12</v>
      </c>
      <c r="C19" s="259">
        <f>IF(OR(基本信息!$C$4="A",基本信息!$C$4="B"),ROUND('3流资总'!C18,2),"")</f>
        <v>0</v>
      </c>
      <c r="D19" s="260" t="str">
        <f>IF(基本信息!$C$4="B",ROUND('3流资总'!D18,2),"")</f>
        <v/>
      </c>
      <c r="E19" s="261" t="str">
        <f>IF(基本信息!$C$4="B",D19-C19,"")</f>
        <v/>
      </c>
      <c r="F19" s="262" t="str">
        <f>IF(基本信息!$C$4&lt;&gt;"B","",IF(C19=0,0,ROUND(E19/ABS(C19),4)))</f>
        <v/>
      </c>
      <c r="H19" s="42"/>
      <c r="I19" s="46" t="str">
        <f t="shared" si="1"/>
        <v>OK</v>
      </c>
    </row>
    <row r="20" ht="15" spans="1:9">
      <c r="A20" s="265" t="s">
        <v>240</v>
      </c>
      <c r="B20" s="23">
        <f t="shared" si="0"/>
        <v>13</v>
      </c>
      <c r="C20" s="259">
        <f>IF(OR(基本信息!$C$4="A",基本信息!$C$4="B"),ROUND('3流资总'!C19,2),"")</f>
        <v>0</v>
      </c>
      <c r="D20" s="260" t="str">
        <f>IF(基本信息!$C$4="B",ROUND('3流资总'!D19,2),"")</f>
        <v/>
      </c>
      <c r="E20" s="261" t="str">
        <f>IF(基本信息!$C$4="B",D20-C20,"")</f>
        <v/>
      </c>
      <c r="F20" s="262" t="str">
        <f>IF(基本信息!$C$4&lt;&gt;"B","",IF(C20=0,0,ROUND(E20/ABS(C20),4)))</f>
        <v/>
      </c>
      <c r="H20" s="42"/>
      <c r="I20" s="46" t="str">
        <f t="shared" si="1"/>
        <v>OK</v>
      </c>
    </row>
    <row r="21" ht="15" spans="1:9">
      <c r="A21" s="263" t="s">
        <v>241</v>
      </c>
      <c r="B21" s="23">
        <f t="shared" si="0"/>
        <v>14</v>
      </c>
      <c r="C21" s="259">
        <f>IF(OR(基本信息!$C$4="A",基本信息!$C$4="B"),ROUND('3流资总'!C20,2),"")</f>
        <v>0</v>
      </c>
      <c r="D21" s="260" t="str">
        <f>IF(基本信息!$C$4="B",ROUND('3流资总'!D20,2),"")</f>
        <v/>
      </c>
      <c r="E21" s="261" t="str">
        <f>IF(基本信息!$C$4="B",D21-C21,"")</f>
        <v/>
      </c>
      <c r="F21" s="262" t="str">
        <f>IF(基本信息!$C$4&lt;&gt;"B","",IF(C21=0,0,ROUND(E21/ABS(C21),4)))</f>
        <v/>
      </c>
      <c r="H21" s="42"/>
      <c r="I21" s="46" t="str">
        <f t="shared" si="1"/>
        <v>OK</v>
      </c>
    </row>
    <row r="22" spans="1:8">
      <c r="A22" s="263"/>
      <c r="B22" s="23">
        <f t="shared" si="0"/>
        <v>15</v>
      </c>
      <c r="C22" s="259"/>
      <c r="D22" s="260"/>
      <c r="E22" s="261"/>
      <c r="F22" s="262"/>
      <c r="H22" s="42"/>
    </row>
    <row r="23" ht="15" spans="1:9">
      <c r="A23" s="258" t="s">
        <v>242</v>
      </c>
      <c r="B23" s="23">
        <f t="shared" si="0"/>
        <v>16</v>
      </c>
      <c r="C23" s="259" t="e">
        <f>SUM(C24:C41)</f>
        <v>#REF!</v>
      </c>
      <c r="D23" s="260" t="str">
        <f>IF(基本信息!$C$4="B",SUM(D24:D41),"")</f>
        <v/>
      </c>
      <c r="E23" s="261" t="str">
        <f>IF(基本信息!$C$4="B",SUM(E24:E41),"")</f>
        <v/>
      </c>
      <c r="F23" s="262" t="str">
        <f>IF(基本信息!$C$4&lt;&gt;"B","",IF(C23=0,0,ROUND(E23/ABS(C23),4)))</f>
        <v/>
      </c>
      <c r="H23" s="45">
        <f>SUM(H24:H41)</f>
        <v>0</v>
      </c>
      <c r="I23" s="46" t="e">
        <f>IF(C23-H23=0,"OK","F")</f>
        <v>#REF!</v>
      </c>
    </row>
    <row r="24" ht="15" spans="1:9">
      <c r="A24" s="263" t="s">
        <v>243</v>
      </c>
      <c r="B24" s="23">
        <f t="shared" si="0"/>
        <v>17</v>
      </c>
      <c r="C24" s="259">
        <f>IF(OR(基本信息!$C$4="A",基本信息!$C$4="B"),ROUND('4非流资总'!C8,2),"")</f>
        <v>0</v>
      </c>
      <c r="D24" s="260" t="str">
        <f>IF(基本信息!$C$4="B",ROUND('4非流资总'!D8,2),"")</f>
        <v/>
      </c>
      <c r="E24" s="261" t="str">
        <f>IF(基本信息!$C$4="B",D24-C24,"")</f>
        <v/>
      </c>
      <c r="F24" s="262" t="str">
        <f>IF(基本信息!$C$4&lt;&gt;"B","",IF(C24=0,0,ROUND(E24/ABS(C24),4)))</f>
        <v/>
      </c>
      <c r="H24" s="42"/>
      <c r="I24" s="46" t="str">
        <f t="shared" ref="I24:I41" si="2">IF(C24-H24=0,"OK","F")</f>
        <v>OK</v>
      </c>
    </row>
    <row r="25" ht="15" spans="1:9">
      <c r="A25" s="263" t="s">
        <v>244</v>
      </c>
      <c r="B25" s="23">
        <f t="shared" si="0"/>
        <v>18</v>
      </c>
      <c r="C25" s="259">
        <f>IF(OR(基本信息!$C$4="A",基本信息!$C$4="B"),ROUND('4非流资总'!C9,2),"")</f>
        <v>0</v>
      </c>
      <c r="D25" s="260" t="str">
        <f>IF(基本信息!$C$4="B",ROUND('4非流资总'!D9,2),"")</f>
        <v/>
      </c>
      <c r="E25" s="261" t="str">
        <f>IF(基本信息!$C$4="B",D25-C25,"")</f>
        <v/>
      </c>
      <c r="F25" s="262" t="str">
        <f>IF(基本信息!$C$4&lt;&gt;"B","",IF(C25=0,0,ROUND(E25/ABS(C25),4)))</f>
        <v/>
      </c>
      <c r="H25" s="42"/>
      <c r="I25" s="46" t="str">
        <f t="shared" si="2"/>
        <v>OK</v>
      </c>
    </row>
    <row r="26" ht="15" spans="1:9">
      <c r="A26" s="263" t="s">
        <v>245</v>
      </c>
      <c r="B26" s="23">
        <f t="shared" si="0"/>
        <v>19</v>
      </c>
      <c r="C26" s="259">
        <f>IF(OR(基本信息!$C$4="A",基本信息!$C$4="B"),ROUND('4非流资总'!C10,2),"")</f>
        <v>0</v>
      </c>
      <c r="D26" s="260" t="str">
        <f>IF(基本信息!$C$4="B",ROUND('4非流资总'!D10,2),"")</f>
        <v/>
      </c>
      <c r="E26" s="261" t="str">
        <f>IF(基本信息!$C$4="B",D26-C26,"")</f>
        <v/>
      </c>
      <c r="F26" s="262" t="str">
        <f>IF(基本信息!$C$4&lt;&gt;"B","",IF(C26=0,0,ROUND(E26/ABS(C26),4)))</f>
        <v/>
      </c>
      <c r="H26" s="42"/>
      <c r="I26" s="46" t="str">
        <f t="shared" si="2"/>
        <v>OK</v>
      </c>
    </row>
    <row r="27" ht="15" spans="1:9">
      <c r="A27" s="263" t="s">
        <v>246</v>
      </c>
      <c r="B27" s="23">
        <f t="shared" si="0"/>
        <v>20</v>
      </c>
      <c r="C27" s="259">
        <f>IF(OR(基本信息!$C$4="A",基本信息!$C$4="B"),ROUND('4非流资总'!C11,2),"")</f>
        <v>0</v>
      </c>
      <c r="D27" s="260" t="str">
        <f>IF(基本信息!$C$4="B",ROUND('4非流资总'!D11,2),"")</f>
        <v/>
      </c>
      <c r="E27" s="261" t="str">
        <f>IF(基本信息!$C$4="B",D27-C27,"")</f>
        <v/>
      </c>
      <c r="F27" s="262" t="str">
        <f>IF(基本信息!$C$4&lt;&gt;"B","",IF(C27=0,0,ROUND(E27/ABS(C27),4)))</f>
        <v/>
      </c>
      <c r="H27" s="42"/>
      <c r="I27" s="46" t="str">
        <f t="shared" si="2"/>
        <v>OK</v>
      </c>
    </row>
    <row r="28" ht="15" spans="1:9">
      <c r="A28" s="263" t="s">
        <v>247</v>
      </c>
      <c r="B28" s="23">
        <f t="shared" si="0"/>
        <v>21</v>
      </c>
      <c r="C28" s="259">
        <f>IF(OR(基本信息!$C$4="A",基本信息!$C$4="B"),ROUND('4非流资总'!C12,2),"")</f>
        <v>0</v>
      </c>
      <c r="D28" s="260" t="str">
        <f>IF(基本信息!$C$4="B",ROUND('4非流资总'!D12,2),"")</f>
        <v/>
      </c>
      <c r="E28" s="261" t="str">
        <f>IF(基本信息!$C$4="B",D28-C28,"")</f>
        <v/>
      </c>
      <c r="F28" s="262" t="str">
        <f>IF(基本信息!$C$4&lt;&gt;"B","",IF(C28=0,0,ROUND(E28/ABS(C28),4)))</f>
        <v/>
      </c>
      <c r="H28" s="42"/>
      <c r="I28" s="46"/>
    </row>
    <row r="29" ht="15" spans="1:9">
      <c r="A29" s="263" t="s">
        <v>248</v>
      </c>
      <c r="B29" s="23">
        <f t="shared" si="0"/>
        <v>22</v>
      </c>
      <c r="C29" s="259">
        <f>IF(OR(基本信息!$C$4="A",基本信息!$C$4="B"),ROUND('4非流资总'!C13,2),"")</f>
        <v>0</v>
      </c>
      <c r="D29" s="260" t="str">
        <f>IF(基本信息!$C$4="B",ROUND('4非流资总'!D13,2),"")</f>
        <v/>
      </c>
      <c r="E29" s="261" t="str">
        <f>IF(基本信息!$C$4="B",D29-C29,"")</f>
        <v/>
      </c>
      <c r="F29" s="262" t="str">
        <f>IF(基本信息!$C$4&lt;&gt;"B","",IF(C29=0,0,ROUND(E29/ABS(C29),4)))</f>
        <v/>
      </c>
      <c r="H29" s="42"/>
      <c r="I29" s="46" t="str">
        <f t="shared" si="2"/>
        <v>OK</v>
      </c>
    </row>
    <row r="30" ht="15" spans="1:9">
      <c r="A30" s="263" t="s">
        <v>249</v>
      </c>
      <c r="B30" s="23">
        <f t="shared" si="0"/>
        <v>23</v>
      </c>
      <c r="C30" s="259" t="e">
        <f>IF(OR(基本信息!$C$4="A",基本信息!$C$4="B"),ROUND('4非流资总'!C14,2),"")</f>
        <v>#REF!</v>
      </c>
      <c r="D30" s="260" t="str">
        <f>IF(基本信息!$C$4="B",ROUND('4非流资总'!D14,2),"")</f>
        <v/>
      </c>
      <c r="E30" s="261" t="str">
        <f>IF(基本信息!$C$4="B",D30-C30,"")</f>
        <v/>
      </c>
      <c r="F30" s="262" t="str">
        <f>IF(基本信息!$C$4&lt;&gt;"B","",IF(C30=0,0,ROUND(E30/ABS(C30),4)))</f>
        <v/>
      </c>
      <c r="H30" s="42"/>
      <c r="I30" s="46" t="e">
        <f t="shared" si="2"/>
        <v>#REF!</v>
      </c>
    </row>
    <row r="31" ht="15" spans="1:9">
      <c r="A31" s="263" t="s">
        <v>250</v>
      </c>
      <c r="B31" s="23">
        <f t="shared" si="0"/>
        <v>24</v>
      </c>
      <c r="C31" s="259">
        <f>IF(OR(基本信息!$C$4="A",基本信息!$C$4="B"),ROUND('4非流资总'!C15,2),"")</f>
        <v>0</v>
      </c>
      <c r="D31" s="260" t="str">
        <f>IF(基本信息!$C$4="B",ROUND('4非流资总'!D15,2),"")</f>
        <v/>
      </c>
      <c r="E31" s="261" t="str">
        <f>IF(基本信息!$C$4="B",D31-C31,"")</f>
        <v/>
      </c>
      <c r="F31" s="262" t="str">
        <f>IF(基本信息!$C$4&lt;&gt;"B","",IF(C31=0,0,ROUND(E31/ABS(C31),4)))</f>
        <v/>
      </c>
      <c r="H31" s="42"/>
      <c r="I31" s="46" t="str">
        <f t="shared" si="2"/>
        <v>OK</v>
      </c>
    </row>
    <row r="32" ht="15" spans="1:9">
      <c r="A32" s="263" t="s">
        <v>251</v>
      </c>
      <c r="B32" s="23">
        <f t="shared" si="0"/>
        <v>25</v>
      </c>
      <c r="C32" s="259">
        <f>IF(OR(基本信息!$C$4="A",基本信息!$C$4="B"),ROUND('4非流资总'!C16,2),"")</f>
        <v>0</v>
      </c>
      <c r="D32" s="260" t="str">
        <f>IF(基本信息!$C$4="B",ROUND('4非流资总'!D16,2),"")</f>
        <v/>
      </c>
      <c r="E32" s="261" t="str">
        <f>IF(基本信息!$C$4="B",D32-C32,"")</f>
        <v/>
      </c>
      <c r="F32" s="262" t="str">
        <f>IF(基本信息!$C$4&lt;&gt;"B","",IF(C32=0,0,ROUND(E32/ABS(C32),4)))</f>
        <v/>
      </c>
      <c r="H32" s="42"/>
      <c r="I32" s="46" t="str">
        <f t="shared" si="2"/>
        <v>OK</v>
      </c>
    </row>
    <row r="33" ht="15" spans="1:9">
      <c r="A33" s="263" t="s">
        <v>252</v>
      </c>
      <c r="B33" s="23">
        <f t="shared" si="0"/>
        <v>26</v>
      </c>
      <c r="C33" s="259">
        <f>IF(OR(基本信息!$C$4="A",基本信息!$C$4="B"),ROUND('4非流资总'!C17,2),"")</f>
        <v>0</v>
      </c>
      <c r="D33" s="260" t="str">
        <f>IF(基本信息!$C$4="B",ROUND('4非流资总'!D17,2),"")</f>
        <v/>
      </c>
      <c r="E33" s="261" t="str">
        <f>IF(基本信息!$C$4="B",D33-C33,"")</f>
        <v/>
      </c>
      <c r="F33" s="262" t="str">
        <f>IF(基本信息!$C$4&lt;&gt;"B","",IF(C33=0,0,ROUND(E33/ABS(C33),4)))</f>
        <v/>
      </c>
      <c r="H33" s="42"/>
      <c r="I33" s="46" t="str">
        <f t="shared" si="2"/>
        <v>OK</v>
      </c>
    </row>
    <row r="34" ht="15" spans="1:9">
      <c r="A34" s="263" t="s">
        <v>253</v>
      </c>
      <c r="B34" s="23">
        <f t="shared" si="0"/>
        <v>27</v>
      </c>
      <c r="C34" s="259">
        <f>IF(OR(基本信息!$C$4="A",基本信息!$C$4="B"),ROUND('4非流资总'!C18,2),"")</f>
        <v>0</v>
      </c>
      <c r="D34" s="260" t="str">
        <f>IF(基本信息!$C$4="B",ROUND('4非流资总'!D18,2),"")</f>
        <v/>
      </c>
      <c r="E34" s="261" t="str">
        <f>IF(基本信息!$C$4="B",D34-C34,"")</f>
        <v/>
      </c>
      <c r="F34" s="262" t="str">
        <f>IF(基本信息!$C$4&lt;&gt;"B","",IF(C34=0,0,ROUND(E34/ABS(C34),4)))</f>
        <v/>
      </c>
      <c r="H34" s="42"/>
      <c r="I34" s="46" t="str">
        <f t="shared" si="2"/>
        <v>OK</v>
      </c>
    </row>
    <row r="35" ht="15" spans="1:9">
      <c r="A35" s="263" t="s">
        <v>254</v>
      </c>
      <c r="B35" s="23">
        <f t="shared" si="0"/>
        <v>28</v>
      </c>
      <c r="C35" s="259">
        <f>IF(OR(基本信息!$C$4="A",基本信息!$C$4="B"),ROUND('4非流资总'!C19,2),"")</f>
        <v>0</v>
      </c>
      <c r="D35" s="260" t="str">
        <f>IF(基本信息!$C$4="B",ROUND('4非流资总'!D19,2),"")</f>
        <v/>
      </c>
      <c r="E35" s="261" t="str">
        <f>IF(基本信息!$C$4="B",D35-C35,"")</f>
        <v/>
      </c>
      <c r="F35" s="262" t="str">
        <f>IF(基本信息!$C$4&lt;&gt;"B","",IF(C35=0,0,ROUND(E35/ABS(C35),4)))</f>
        <v/>
      </c>
      <c r="H35" s="42"/>
      <c r="I35" s="46" t="str">
        <f t="shared" si="2"/>
        <v>OK</v>
      </c>
    </row>
    <row r="36" ht="15" spans="1:9">
      <c r="A36" s="263" t="s">
        <v>255</v>
      </c>
      <c r="B36" s="23">
        <f t="shared" si="0"/>
        <v>29</v>
      </c>
      <c r="C36" s="259">
        <f>IF(OR(基本信息!$C$4="A",基本信息!$C$4="B"),ROUND('4非流资总'!C20,2),"")</f>
        <v>0</v>
      </c>
      <c r="D36" s="260" t="str">
        <f>IF(基本信息!$C$4="B",ROUND('4非流资总'!D20,2),"")</f>
        <v/>
      </c>
      <c r="E36" s="261" t="str">
        <f>IF(基本信息!$C$4="B",D36-C36,"")</f>
        <v/>
      </c>
      <c r="F36" s="262" t="str">
        <f>IF(基本信息!$C$4&lt;&gt;"B","",IF(C36=0,0,ROUND(E36/ABS(C36),4)))</f>
        <v/>
      </c>
      <c r="H36" s="42"/>
      <c r="I36" s="46" t="str">
        <f t="shared" si="2"/>
        <v>OK</v>
      </c>
    </row>
    <row r="37" ht="15" spans="1:9">
      <c r="A37" s="263" t="s">
        <v>256</v>
      </c>
      <c r="B37" s="23">
        <f t="shared" si="0"/>
        <v>30</v>
      </c>
      <c r="C37" s="259">
        <f>IF(OR(基本信息!$C$4="A",基本信息!$C$4="B"),ROUND('4非流资总'!C21,2),"")</f>
        <v>0</v>
      </c>
      <c r="D37" s="260" t="str">
        <f>IF(基本信息!$C$4="B",ROUND('4非流资总'!D21,2),"")</f>
        <v/>
      </c>
      <c r="E37" s="261" t="str">
        <f>IF(基本信息!$C$4="B",D37-C37,"")</f>
        <v/>
      </c>
      <c r="F37" s="262" t="str">
        <f>IF(基本信息!$C$4&lt;&gt;"B","",IF(C37=0,0,ROUND(E37/ABS(C37),4)))</f>
        <v/>
      </c>
      <c r="H37" s="42"/>
      <c r="I37" s="46" t="str">
        <f t="shared" si="2"/>
        <v>OK</v>
      </c>
    </row>
    <row r="38" ht="15" spans="1:9">
      <c r="A38" s="263" t="s">
        <v>257</v>
      </c>
      <c r="B38" s="23">
        <f t="shared" si="0"/>
        <v>31</v>
      </c>
      <c r="C38" s="259">
        <f>IF(OR(基本信息!$C$4="A",基本信息!$C$4="B"),ROUND('4非流资总'!C22,2),"")</f>
        <v>0</v>
      </c>
      <c r="D38" s="260" t="str">
        <f>IF(基本信息!$C$4="B",ROUND('4非流资总'!D22,2),"")</f>
        <v/>
      </c>
      <c r="E38" s="261" t="str">
        <f>IF(基本信息!$C$4="B",D38-C38,"")</f>
        <v/>
      </c>
      <c r="F38" s="262" t="str">
        <f>IF(基本信息!$C$4&lt;&gt;"B","",IF(C38=0,0,ROUND(E38/ABS(C38),4)))</f>
        <v/>
      </c>
      <c r="H38" s="42"/>
      <c r="I38" s="46" t="str">
        <f t="shared" si="2"/>
        <v>OK</v>
      </c>
    </row>
    <row r="39" ht="15" spans="1:9">
      <c r="A39" s="263" t="s">
        <v>258</v>
      </c>
      <c r="B39" s="23">
        <f t="shared" si="0"/>
        <v>32</v>
      </c>
      <c r="C39" s="259">
        <f>IF(OR(基本信息!$C$4="A",基本信息!$C$4="B"),ROUND('4非流资总'!C23,2),"")</f>
        <v>0</v>
      </c>
      <c r="D39" s="260" t="str">
        <f>IF(基本信息!$C$4="B",ROUND('4非流资总'!D23,2),"")</f>
        <v/>
      </c>
      <c r="E39" s="261" t="str">
        <f>IF(基本信息!$C$4="B",D39-C39,"")</f>
        <v/>
      </c>
      <c r="F39" s="262" t="str">
        <f>IF(基本信息!$C$4&lt;&gt;"B","",IF(C39=0,0,ROUND(E39/ABS(C39),4)))</f>
        <v/>
      </c>
      <c r="H39" s="42"/>
      <c r="I39" s="46" t="str">
        <f t="shared" si="2"/>
        <v>OK</v>
      </c>
    </row>
    <row r="40" ht="15" spans="1:9">
      <c r="A40" s="263" t="s">
        <v>259</v>
      </c>
      <c r="B40" s="23">
        <f t="shared" si="0"/>
        <v>33</v>
      </c>
      <c r="C40" s="259">
        <f>IF(OR(基本信息!$C$4="A",基本信息!$C$4="B"),ROUND('4非流资总'!C24,2),"")</f>
        <v>0</v>
      </c>
      <c r="D40" s="260" t="str">
        <f>IF(基本信息!$C$4="B",ROUND('4非流资总'!D24,2),"")</f>
        <v/>
      </c>
      <c r="E40" s="261" t="str">
        <f>IF(基本信息!$C$4="B",D40-C40,"")</f>
        <v/>
      </c>
      <c r="F40" s="262" t="str">
        <f>IF(基本信息!$C$4&lt;&gt;"B","",IF(C40=0,0,ROUND(E40/ABS(C40),4)))</f>
        <v/>
      </c>
      <c r="H40" s="42"/>
      <c r="I40" s="46" t="str">
        <f t="shared" si="2"/>
        <v>OK</v>
      </c>
    </row>
    <row r="41" ht="15" spans="1:9">
      <c r="A41" s="263" t="s">
        <v>260</v>
      </c>
      <c r="B41" s="23">
        <f t="shared" si="0"/>
        <v>34</v>
      </c>
      <c r="C41" s="259">
        <f>IF(OR(基本信息!$C$4="A",基本信息!$C$4="B"),ROUND('4非流资总'!C25,2),"")</f>
        <v>0</v>
      </c>
      <c r="D41" s="260" t="str">
        <f>IF(基本信息!$C$4="B",ROUND('4非流资总'!D25,2),"")</f>
        <v/>
      </c>
      <c r="E41" s="261" t="str">
        <f>IF(基本信息!$C$4="B",D41-C41,"")</f>
        <v/>
      </c>
      <c r="F41" s="262" t="str">
        <f>IF(基本信息!$C$4&lt;&gt;"B","",IF(C41=0,0,ROUND(E41/ABS(C41),4)))</f>
        <v/>
      </c>
      <c r="H41" s="42"/>
      <c r="I41" s="46" t="str">
        <f t="shared" si="2"/>
        <v>OK</v>
      </c>
    </row>
    <row r="42" spans="1:8">
      <c r="A42" s="263"/>
      <c r="B42" s="23">
        <f t="shared" si="0"/>
        <v>35</v>
      </c>
      <c r="C42" s="259"/>
      <c r="D42" s="260"/>
      <c r="E42" s="261"/>
      <c r="F42" s="262"/>
      <c r="H42" s="266"/>
    </row>
    <row r="43" ht="15" spans="1:9">
      <c r="A43" s="267" t="s">
        <v>261</v>
      </c>
      <c r="B43" s="23">
        <f t="shared" si="0"/>
        <v>36</v>
      </c>
      <c r="C43" s="259" t="e">
        <f>C8+C23</f>
        <v>#REF!</v>
      </c>
      <c r="D43" s="260" t="str">
        <f>IF(基本信息!$C$4="B",D8+D23,"")</f>
        <v/>
      </c>
      <c r="E43" s="261" t="str">
        <f>IF(基本信息!$C$4="B",E8+E23,"")</f>
        <v/>
      </c>
      <c r="F43" s="262" t="str">
        <f>IF(基本信息!$C$4&lt;&gt;"B","",IF(C43=0,0,ROUND(E43/ABS(C43),4)))</f>
        <v/>
      </c>
      <c r="H43" s="45">
        <f>H8+H23</f>
        <v>0</v>
      </c>
      <c r="I43" s="46" t="e">
        <f>IF(C43-H43=0,"OK","F")</f>
        <v>#REF!</v>
      </c>
    </row>
    <row r="44" ht="15" spans="1:9">
      <c r="A44" s="258" t="s">
        <v>262</v>
      </c>
      <c r="B44" s="23">
        <f t="shared" si="0"/>
        <v>37</v>
      </c>
      <c r="C44" s="259">
        <f>SUM(C45:C57)</f>
        <v>0</v>
      </c>
      <c r="D44" s="260" t="str">
        <f>IF(基本信息!$C$4="B",SUM(D45:D57),"")</f>
        <v/>
      </c>
      <c r="E44" s="261" t="str">
        <f>IF(基本信息!$C$4="B",SUM(E45:E57),"")</f>
        <v/>
      </c>
      <c r="F44" s="262" t="str">
        <f>IF(基本信息!$C$4&lt;&gt;"B","",IF(C44=0,0,ROUND(E44/ABS(C44),4)))</f>
        <v/>
      </c>
      <c r="H44" s="45">
        <f>SUM(H45:H57)</f>
        <v>0</v>
      </c>
      <c r="I44" s="46" t="str">
        <f>IF(ABS(C44-H44)&lt;0.00001,"OK","F")</f>
        <v>OK</v>
      </c>
    </row>
    <row r="45" ht="15" spans="1:9">
      <c r="A45" s="268" t="s">
        <v>263</v>
      </c>
      <c r="B45" s="23">
        <f t="shared" si="0"/>
        <v>38</v>
      </c>
      <c r="C45" s="259">
        <f>IF(OR(基本信息!$C$4="A",基本信息!$C$4="B"),ROUND('5流负总'!C8,2),"")</f>
        <v>0</v>
      </c>
      <c r="D45" s="260" t="str">
        <f>IF(基本信息!$C$4="B",ROUND('5流负总'!D8,2),"")</f>
        <v/>
      </c>
      <c r="E45" s="261" t="str">
        <f>IF(基本信息!$C$4="B",D45-C45,"")</f>
        <v/>
      </c>
      <c r="F45" s="262" t="str">
        <f>IF(基本信息!$C$4&lt;&gt;"B","",IF(C45=0,0,ROUND(E45/ABS(C45),4)))</f>
        <v/>
      </c>
      <c r="H45" s="42"/>
      <c r="I45" s="46" t="str">
        <f t="shared" ref="I45:I67" si="3">IF(C45-H45=0,"OK","F")</f>
        <v>OK</v>
      </c>
    </row>
    <row r="46" ht="15" spans="1:9">
      <c r="A46" s="268" t="s">
        <v>264</v>
      </c>
      <c r="B46" s="23">
        <f t="shared" si="0"/>
        <v>39</v>
      </c>
      <c r="C46" s="259">
        <f>IF(OR(基本信息!$C$4="A",基本信息!$C$4="B"),ROUND('5流负总'!C9,2),"")</f>
        <v>0</v>
      </c>
      <c r="D46" s="260" t="str">
        <f>IF(基本信息!$C$4="B",ROUND('5流负总'!D9,2),"")</f>
        <v/>
      </c>
      <c r="E46" s="261" t="str">
        <f>IF(基本信息!$C$4="B",D46-C46,"")</f>
        <v/>
      </c>
      <c r="F46" s="262" t="str">
        <f>IF(基本信息!$C$4&lt;&gt;"B","",IF(C46=0,0,ROUND(E46/ABS(C46),4)))</f>
        <v/>
      </c>
      <c r="H46" s="42"/>
      <c r="I46" s="46" t="str">
        <f t="shared" si="3"/>
        <v>OK</v>
      </c>
    </row>
    <row r="47" ht="15" spans="1:9">
      <c r="A47" s="269" t="s">
        <v>265</v>
      </c>
      <c r="B47" s="23">
        <f t="shared" si="0"/>
        <v>40</v>
      </c>
      <c r="C47" s="259">
        <f>IF(OR(基本信息!$C$4="A",基本信息!$C$4="B"),ROUND('5流负总'!C10,2),"")</f>
        <v>0</v>
      </c>
      <c r="D47" s="260" t="str">
        <f>IF(基本信息!$C$4="B",ROUND('5流负总'!D10,2),"")</f>
        <v/>
      </c>
      <c r="E47" s="261" t="str">
        <f>IF(基本信息!$C$4="B",D47-C47,"")</f>
        <v/>
      </c>
      <c r="F47" s="262" t="str">
        <f>IF(基本信息!$C$4&lt;&gt;"B","",IF(C47=0,0,ROUND(E47/ABS(C47),4)))</f>
        <v/>
      </c>
      <c r="H47" s="42"/>
      <c r="I47" s="46" t="str">
        <f t="shared" si="3"/>
        <v>OK</v>
      </c>
    </row>
    <row r="48" ht="15" spans="1:9">
      <c r="A48" s="268" t="s">
        <v>266</v>
      </c>
      <c r="B48" s="23">
        <f t="shared" si="0"/>
        <v>41</v>
      </c>
      <c r="C48" s="259">
        <f>IF(OR(基本信息!$C$4="A",基本信息!$C$4="B"),ROUND('5流负总'!C11,2),"")</f>
        <v>0</v>
      </c>
      <c r="D48" s="260" t="str">
        <f>IF(基本信息!$C$4="B",ROUND('5流负总'!D11,2),"")</f>
        <v/>
      </c>
      <c r="E48" s="261" t="str">
        <f>IF(基本信息!$C$4="B",D48-C48,"")</f>
        <v/>
      </c>
      <c r="F48" s="262" t="str">
        <f>IF(基本信息!$C$4&lt;&gt;"B","",IF(C48=0,0,ROUND(E48/ABS(C48),4)))</f>
        <v/>
      </c>
      <c r="H48" s="42"/>
      <c r="I48" s="46" t="str">
        <f t="shared" si="3"/>
        <v>OK</v>
      </c>
    </row>
    <row r="49" ht="15" spans="1:9">
      <c r="A49" s="268" t="s">
        <v>267</v>
      </c>
      <c r="B49" s="23">
        <f t="shared" si="0"/>
        <v>42</v>
      </c>
      <c r="C49" s="259">
        <f>IF(OR(基本信息!$C$4="A",基本信息!$C$4="B"),ROUND('5流负总'!C12,2),"")</f>
        <v>0</v>
      </c>
      <c r="D49" s="260" t="str">
        <f>IF(基本信息!$C$4="B",ROUND('5流负总'!D12,2),"")</f>
        <v/>
      </c>
      <c r="E49" s="261" t="str">
        <f>IF(基本信息!$C$4="B",D49-C49,"")</f>
        <v/>
      </c>
      <c r="F49" s="262" t="str">
        <f>IF(基本信息!$C$4&lt;&gt;"B","",IF(C49=0,0,ROUND(E49/ABS(C49),4)))</f>
        <v/>
      </c>
      <c r="H49" s="42"/>
      <c r="I49" s="46" t="str">
        <f t="shared" si="3"/>
        <v>OK</v>
      </c>
    </row>
    <row r="50" ht="15" spans="1:9">
      <c r="A50" s="268" t="s">
        <v>268</v>
      </c>
      <c r="B50" s="23">
        <f t="shared" si="0"/>
        <v>43</v>
      </c>
      <c r="C50" s="259">
        <f>IF(OR(基本信息!$C$4="A",基本信息!$C$4="B"),ROUND('5流负总'!C13,2),"")</f>
        <v>0</v>
      </c>
      <c r="D50" s="260" t="str">
        <f>IF(基本信息!$C$4="B",ROUND('5流负总'!D13,2),"")</f>
        <v/>
      </c>
      <c r="E50" s="261" t="str">
        <f>IF(基本信息!$C$4="B",D50-C50,"")</f>
        <v/>
      </c>
      <c r="F50" s="262" t="str">
        <f>IF(基本信息!$C$4&lt;&gt;"B","",IF(C50=0,0,ROUND(E50/ABS(C50),4)))</f>
        <v/>
      </c>
      <c r="H50" s="42"/>
      <c r="I50" s="46" t="str">
        <f t="shared" si="3"/>
        <v>OK</v>
      </c>
    </row>
    <row r="51" ht="15" spans="1:9">
      <c r="A51" s="268" t="s">
        <v>269</v>
      </c>
      <c r="B51" s="23">
        <f t="shared" si="0"/>
        <v>44</v>
      </c>
      <c r="C51" s="259">
        <f>IF(OR(基本信息!$C$4="A",基本信息!$C$4="B"),ROUND('5流负总'!C14,2),"")</f>
        <v>0</v>
      </c>
      <c r="D51" s="260" t="str">
        <f>IF(基本信息!$C$4="B",ROUND('5流负总'!D14,2),"")</f>
        <v/>
      </c>
      <c r="E51" s="261" t="str">
        <f>IF(基本信息!$C$4="B",D51-C51,"")</f>
        <v/>
      </c>
      <c r="F51" s="262" t="str">
        <f>IF(基本信息!$C$4&lt;&gt;"B","",IF(C51=0,0,ROUND(E51/ABS(C51),4)))</f>
        <v/>
      </c>
      <c r="H51" s="42"/>
      <c r="I51" s="46" t="str">
        <f t="shared" si="3"/>
        <v>OK</v>
      </c>
    </row>
    <row r="52" ht="15" spans="1:9">
      <c r="A52" s="268" t="s">
        <v>270</v>
      </c>
      <c r="B52" s="23">
        <f t="shared" si="0"/>
        <v>45</v>
      </c>
      <c r="C52" s="259">
        <f>IF(OR(基本信息!$C$4="A",基本信息!$C$4="B"),ROUND('5流负总'!C15,2),"")</f>
        <v>0</v>
      </c>
      <c r="D52" s="260" t="str">
        <f>IF(基本信息!$C$4="B",ROUND('5流负总'!D15,2),"")</f>
        <v/>
      </c>
      <c r="E52" s="261" t="str">
        <f>IF(基本信息!$C$4="B",D52-C52,"")</f>
        <v/>
      </c>
      <c r="F52" s="262" t="str">
        <f>IF(基本信息!$C$4&lt;&gt;"B","",IF(C52=0,0,ROUND(E52/ABS(C52),4)))</f>
        <v/>
      </c>
      <c r="H52" s="42"/>
      <c r="I52" s="46" t="str">
        <f t="shared" si="3"/>
        <v>OK</v>
      </c>
    </row>
    <row r="53" ht="15" spans="1:9">
      <c r="A53" s="268" t="s">
        <v>271</v>
      </c>
      <c r="B53" s="23">
        <f t="shared" si="0"/>
        <v>46</v>
      </c>
      <c r="C53" s="259">
        <f>IF(OR(基本信息!$C$4="A",基本信息!$C$4="B"),ROUND('5流负总'!C16,2),"")</f>
        <v>0</v>
      </c>
      <c r="D53" s="260" t="str">
        <f>IF(基本信息!$C$4="B",ROUND('5流负总'!D16,2),"")</f>
        <v/>
      </c>
      <c r="E53" s="261" t="str">
        <f>IF(基本信息!$C$4="B",D53-C53,"")</f>
        <v/>
      </c>
      <c r="F53" s="262" t="str">
        <f>IF(基本信息!$C$4&lt;&gt;"B","",IF(C53=0,0,ROUND(E53/ABS(C53),4)))</f>
        <v/>
      </c>
      <c r="H53" s="42"/>
      <c r="I53" s="46" t="str">
        <f t="shared" si="3"/>
        <v>OK</v>
      </c>
    </row>
    <row r="54" ht="15" spans="1:9">
      <c r="A54" s="268" t="s">
        <v>272</v>
      </c>
      <c r="B54" s="23">
        <f t="shared" si="0"/>
        <v>47</v>
      </c>
      <c r="C54" s="259">
        <f>IF(OR(基本信息!$C$4="A",基本信息!$C$4="B"),ROUND('5流负总'!C17,2),"")</f>
        <v>0</v>
      </c>
      <c r="D54" s="260" t="str">
        <f>IF(基本信息!$C$4="B",ROUND('5流负总'!D17,2),"")</f>
        <v/>
      </c>
      <c r="E54" s="261" t="str">
        <f>IF(基本信息!$C$4="B",D54-C54,"")</f>
        <v/>
      </c>
      <c r="F54" s="262" t="str">
        <f>IF(基本信息!$C$4&lt;&gt;"B","",IF(C54=0,0,ROUND(E54/ABS(C54),4)))</f>
        <v/>
      </c>
      <c r="H54" s="42"/>
      <c r="I54" s="46" t="str">
        <f t="shared" si="3"/>
        <v>OK</v>
      </c>
    </row>
    <row r="55" ht="15" spans="1:9">
      <c r="A55" s="269" t="s">
        <v>273</v>
      </c>
      <c r="B55" s="23">
        <f t="shared" si="0"/>
        <v>48</v>
      </c>
      <c r="C55" s="259">
        <f>IF(OR(基本信息!$C$4="A",基本信息!$C$4="B"),ROUND('5流负总'!C18,2),"")</f>
        <v>0</v>
      </c>
      <c r="D55" s="260" t="str">
        <f>IF(基本信息!$C$4="B",ROUND('5流负总'!D18,2),"")</f>
        <v/>
      </c>
      <c r="E55" s="261" t="str">
        <f>IF(基本信息!$C$4="B",D55-C55,"")</f>
        <v/>
      </c>
      <c r="F55" s="262" t="str">
        <f>IF(基本信息!$C$4&lt;&gt;"B","",IF(C55=0,0,ROUND(E55/ABS(C55),4)))</f>
        <v/>
      </c>
      <c r="H55" s="42"/>
      <c r="I55" s="46" t="str">
        <f t="shared" si="3"/>
        <v>OK</v>
      </c>
    </row>
    <row r="56" ht="15" spans="1:9">
      <c r="A56" s="268" t="s">
        <v>274</v>
      </c>
      <c r="B56" s="23">
        <f t="shared" si="0"/>
        <v>49</v>
      </c>
      <c r="C56" s="259">
        <f>IF(OR(基本信息!$C$4="A",基本信息!$C$4="B"),ROUND('5流负总'!C19,2),"")</f>
        <v>0</v>
      </c>
      <c r="D56" s="260" t="str">
        <f>IF(基本信息!$C$4="B",ROUND('5流负总'!D19,2),"")</f>
        <v/>
      </c>
      <c r="E56" s="261" t="str">
        <f>IF(基本信息!$C$4="B",D56-C56,"")</f>
        <v/>
      </c>
      <c r="F56" s="262" t="str">
        <f>IF(基本信息!$C$4&lt;&gt;"B","",IF(C56=0,0,ROUND(E56/ABS(C56),4)))</f>
        <v/>
      </c>
      <c r="H56" s="42"/>
      <c r="I56" s="46" t="str">
        <f t="shared" si="3"/>
        <v>OK</v>
      </c>
    </row>
    <row r="57" ht="15" spans="1:9">
      <c r="A57" s="268" t="s">
        <v>275</v>
      </c>
      <c r="B57" s="23">
        <f t="shared" si="0"/>
        <v>50</v>
      </c>
      <c r="C57" s="259">
        <f>IF(OR(基本信息!$C$4="A",基本信息!$C$4="B"),ROUND('5流负总'!C20,2),"")</f>
        <v>0</v>
      </c>
      <c r="D57" s="260" t="str">
        <f>IF(基本信息!$C$4="B",ROUND('5流负总'!D20,2),"")</f>
        <v/>
      </c>
      <c r="E57" s="261" t="str">
        <f>IF(基本信息!$C$4="B",D57-C57,"")</f>
        <v/>
      </c>
      <c r="F57" s="262" t="str">
        <f>IF(基本信息!$C$4&lt;&gt;"B","",IF(C57=0,0,ROUND(E57/ABS(C57),4)))</f>
        <v/>
      </c>
      <c r="H57" s="42"/>
      <c r="I57" s="46" t="str">
        <f t="shared" si="3"/>
        <v>OK</v>
      </c>
    </row>
    <row r="58" spans="1:8">
      <c r="A58" s="268"/>
      <c r="B58" s="23">
        <f t="shared" si="0"/>
        <v>51</v>
      </c>
      <c r="C58" s="259"/>
      <c r="D58" s="260"/>
      <c r="E58" s="261"/>
      <c r="F58" s="262"/>
      <c r="H58" s="42"/>
    </row>
    <row r="59" ht="15" spans="1:9">
      <c r="A59" s="267" t="s">
        <v>276</v>
      </c>
      <c r="B59" s="23">
        <f t="shared" si="0"/>
        <v>52</v>
      </c>
      <c r="C59" s="259">
        <f>SUM(C60:C67)</f>
        <v>0</v>
      </c>
      <c r="D59" s="260" t="str">
        <f>IF(基本信息!$C$4="B",SUM(D60:D67),"")</f>
        <v/>
      </c>
      <c r="E59" s="261" t="str">
        <f>IF(基本信息!$C$4="B",SUM(E60:E67),"")</f>
        <v/>
      </c>
      <c r="F59" s="262" t="str">
        <f>IF(基本信息!$C$4&lt;&gt;"B","",IF(C59=0,0,ROUND(E59/ABS(C59),4)))</f>
        <v/>
      </c>
      <c r="H59" s="42">
        <f t="shared" ref="H59" si="4">SUM(H60:H67)</f>
        <v>0</v>
      </c>
      <c r="I59" s="46" t="str">
        <f t="shared" si="3"/>
        <v>OK</v>
      </c>
    </row>
    <row r="60" ht="15" spans="1:9">
      <c r="A60" s="268" t="s">
        <v>277</v>
      </c>
      <c r="B60" s="23">
        <f t="shared" si="0"/>
        <v>53</v>
      </c>
      <c r="C60" s="259">
        <f>IF(OR(基本信息!$C$4="A",基本信息!$C$4="B"),ROUND('6非流负总'!C8,2),"")</f>
        <v>0</v>
      </c>
      <c r="D60" s="260" t="str">
        <f>IF(基本信息!$C$4="B",ROUND('6非流负总'!D8,2),"")</f>
        <v/>
      </c>
      <c r="E60" s="261" t="str">
        <f>IF(基本信息!$C$4="B",D60-C60,"")</f>
        <v/>
      </c>
      <c r="F60" s="262" t="str">
        <f>IF(基本信息!$C$4&lt;&gt;"B","",IF(C60=0,0,ROUND(E60/ABS(C60),4)))</f>
        <v/>
      </c>
      <c r="H60" s="45"/>
      <c r="I60" s="46" t="str">
        <f t="shared" si="3"/>
        <v>OK</v>
      </c>
    </row>
    <row r="61" ht="15" spans="1:9">
      <c r="A61" s="268" t="s">
        <v>278</v>
      </c>
      <c r="B61" s="23">
        <f t="shared" si="0"/>
        <v>54</v>
      </c>
      <c r="C61" s="259">
        <f>IF(OR(基本信息!$C$4="A",基本信息!$C$4="B"),ROUND('6非流负总'!C9,2),"")</f>
        <v>0</v>
      </c>
      <c r="D61" s="260" t="str">
        <f>IF(基本信息!$C$4="B",ROUND('6非流负总'!D9,2),"")</f>
        <v/>
      </c>
      <c r="E61" s="261" t="str">
        <f>IF(基本信息!$C$4="B",D61-C61,"")</f>
        <v/>
      </c>
      <c r="F61" s="262" t="str">
        <f>IF(基本信息!$C$4&lt;&gt;"B","",IF(C61=0,0,ROUND(E61/ABS(C61),4)))</f>
        <v/>
      </c>
      <c r="H61" s="42"/>
      <c r="I61" s="46" t="str">
        <f t="shared" si="3"/>
        <v>OK</v>
      </c>
    </row>
    <row r="62" ht="15" spans="1:9">
      <c r="A62" s="268" t="s">
        <v>279</v>
      </c>
      <c r="B62" s="23">
        <f t="shared" si="0"/>
        <v>55</v>
      </c>
      <c r="C62" s="259">
        <f>IF(OR(基本信息!$C$4="A",基本信息!$C$4="B"),ROUND('6非流负总'!C10,2),"")</f>
        <v>0</v>
      </c>
      <c r="D62" s="260" t="str">
        <f>IF(基本信息!$C$4="B",ROUND('6非流负总'!D10,2),"")</f>
        <v/>
      </c>
      <c r="E62" s="261" t="str">
        <f>IF(基本信息!$C$4="B",D62-C62,"")</f>
        <v/>
      </c>
      <c r="F62" s="262" t="str">
        <f>IF(基本信息!$C$4&lt;&gt;"B","",IF(C62=0,0,ROUND(E62/ABS(C62),4)))</f>
        <v/>
      </c>
      <c r="H62" s="42"/>
      <c r="I62" s="46" t="str">
        <f t="shared" si="3"/>
        <v>OK</v>
      </c>
    </row>
    <row r="63" ht="15" spans="1:9">
      <c r="A63" s="268" t="s">
        <v>280</v>
      </c>
      <c r="B63" s="23">
        <f t="shared" si="0"/>
        <v>56</v>
      </c>
      <c r="C63" s="259">
        <f>IF(OR(基本信息!$C$4="A",基本信息!$C$4="B"),ROUND('6非流负总'!C11,2),"")</f>
        <v>0</v>
      </c>
      <c r="D63" s="260" t="str">
        <f>IF(基本信息!$C$4="B",ROUND('6非流负总'!D11,2),"")</f>
        <v/>
      </c>
      <c r="E63" s="261" t="str">
        <f>IF(基本信息!$C$4="B",D63-C63,"")</f>
        <v/>
      </c>
      <c r="F63" s="262" t="str">
        <f>IF(基本信息!$C$4&lt;&gt;"B","",IF(C63=0,0,ROUND(E63/ABS(C63),4)))</f>
        <v/>
      </c>
      <c r="H63" s="42"/>
      <c r="I63" s="46" t="str">
        <f t="shared" si="3"/>
        <v>OK</v>
      </c>
    </row>
    <row r="64" ht="15" spans="1:9">
      <c r="A64" s="268" t="s">
        <v>281</v>
      </c>
      <c r="B64" s="23">
        <f t="shared" si="0"/>
        <v>57</v>
      </c>
      <c r="C64" s="259">
        <f>IF(OR(基本信息!$C$4="A",基本信息!$C$4="B"),ROUND('6非流负总'!C12,2),"")</f>
        <v>0</v>
      </c>
      <c r="D64" s="260" t="str">
        <f>IF(基本信息!$C$4="B",ROUND('6非流负总'!D12,2),"")</f>
        <v/>
      </c>
      <c r="E64" s="261" t="str">
        <f>IF(基本信息!$C$4="B",D64-C64,"")</f>
        <v/>
      </c>
      <c r="F64" s="262" t="str">
        <f>IF(基本信息!$C$4&lt;&gt;"B","",IF(C64=0,0,ROUND(E64/ABS(C64),4)))</f>
        <v/>
      </c>
      <c r="H64" s="42"/>
      <c r="I64" s="46" t="str">
        <f t="shared" si="3"/>
        <v>OK</v>
      </c>
    </row>
    <row r="65" ht="15" spans="1:9">
      <c r="A65" s="268" t="s">
        <v>282</v>
      </c>
      <c r="B65" s="23">
        <f t="shared" si="0"/>
        <v>58</v>
      </c>
      <c r="C65" s="259">
        <f>IF(OR(基本信息!$C$4="A",基本信息!$C$4="B"),ROUND('6非流负总'!C13,2),"")</f>
        <v>0</v>
      </c>
      <c r="D65" s="260" t="str">
        <f>IF(基本信息!$C$4="B",ROUND('6非流负总'!D13,2),"")</f>
        <v/>
      </c>
      <c r="E65" s="261" t="str">
        <f>IF(基本信息!$C$4="B",D65-C65,"")</f>
        <v/>
      </c>
      <c r="F65" s="262" t="str">
        <f>IF(基本信息!$C$4&lt;&gt;"B","",IF(C65=0,0,ROUND(E65/ABS(C65),4)))</f>
        <v/>
      </c>
      <c r="H65" s="42"/>
      <c r="I65" s="46" t="str">
        <f t="shared" si="3"/>
        <v>OK</v>
      </c>
    </row>
    <row r="66" ht="15" spans="1:9">
      <c r="A66" s="268" t="s">
        <v>283</v>
      </c>
      <c r="B66" s="23">
        <f t="shared" si="0"/>
        <v>59</v>
      </c>
      <c r="C66" s="259">
        <f>IF(OR(基本信息!$C$4="A",基本信息!$C$4="B"),ROUND('6非流负总'!C14,2),"")</f>
        <v>0</v>
      </c>
      <c r="D66" s="260" t="str">
        <f>IF(基本信息!$C$4="B",ROUND('6非流负总'!D14,2),"")</f>
        <v/>
      </c>
      <c r="E66" s="261" t="str">
        <f>IF(基本信息!$C$4="B",D66-C66,"")</f>
        <v/>
      </c>
      <c r="F66" s="262" t="str">
        <f>IF(基本信息!$C$4&lt;&gt;"B","",IF(C66=0,0,ROUND(E66/ABS(C66),4)))</f>
        <v/>
      </c>
      <c r="H66" s="42"/>
      <c r="I66" s="46" t="str">
        <f t="shared" si="3"/>
        <v>OK</v>
      </c>
    </row>
    <row r="67" ht="15" spans="1:9">
      <c r="A67" s="268" t="s">
        <v>284</v>
      </c>
      <c r="B67" s="23">
        <f t="shared" si="0"/>
        <v>60</v>
      </c>
      <c r="C67" s="259">
        <f>IF(OR(基本信息!$C$4="A",基本信息!$C$4="B"),ROUND('6非流负总'!C15,2),"")</f>
        <v>0</v>
      </c>
      <c r="D67" s="260" t="str">
        <f>IF(基本信息!$C$4="B",ROUND('6非流负总'!D15,2),"")</f>
        <v/>
      </c>
      <c r="E67" s="261" t="str">
        <f>IF(基本信息!$C$4="B",D67-C67,"")</f>
        <v/>
      </c>
      <c r="F67" s="262" t="str">
        <f>IF(基本信息!$C$4&lt;&gt;"B","",IF(C67=0,0,ROUND(E67/ABS(C67),4)))</f>
        <v/>
      </c>
      <c r="H67" s="42"/>
      <c r="I67" s="46" t="str">
        <f t="shared" si="3"/>
        <v>OK</v>
      </c>
    </row>
    <row r="68" spans="1:8">
      <c r="A68" s="268"/>
      <c r="B68" s="23">
        <f t="shared" si="0"/>
        <v>61</v>
      </c>
      <c r="C68" s="259"/>
      <c r="D68" s="260"/>
      <c r="E68" s="261"/>
      <c r="F68" s="262"/>
      <c r="H68" s="42"/>
    </row>
    <row r="69" ht="15" spans="1:9">
      <c r="A69" s="267" t="s">
        <v>285</v>
      </c>
      <c r="B69" s="23">
        <f t="shared" si="0"/>
        <v>62</v>
      </c>
      <c r="C69" s="259">
        <f>C44+C59</f>
        <v>0</v>
      </c>
      <c r="D69" s="260" t="str">
        <f>IF(基本信息!$C$4="B",D44+D59,"")</f>
        <v/>
      </c>
      <c r="E69" s="261" t="str">
        <f>IF(基本信息!$C$4="B",E44+E59,"")</f>
        <v/>
      </c>
      <c r="F69" s="262" t="str">
        <f>IF(基本信息!$C$4&lt;&gt;"B","",IF(C69=0,0,ROUND(E69/ABS(C69),4)))</f>
        <v/>
      </c>
      <c r="H69" s="45">
        <f>H44+H59</f>
        <v>0</v>
      </c>
      <c r="I69" s="46" t="str">
        <f>IF(ABS(C69-H69)&lt;0.00001,"OK","F")</f>
        <v>OK</v>
      </c>
    </row>
    <row r="70" ht="15" spans="1:9">
      <c r="A70" s="270" t="s">
        <v>286</v>
      </c>
      <c r="B70" s="69">
        <f t="shared" si="0"/>
        <v>63</v>
      </c>
      <c r="C70" s="271" t="e">
        <f>C43-C69</f>
        <v>#REF!</v>
      </c>
      <c r="D70" s="272" t="str">
        <f>IF(基本信息!$C$4="B",D43-D69,"")</f>
        <v/>
      </c>
      <c r="E70" s="273" t="str">
        <f>IF(基本信息!$C$4="B",E43-E69,"")</f>
        <v/>
      </c>
      <c r="F70" s="274" t="str">
        <f>IF(基本信息!$C$4&lt;&gt;"B","",IF(C70=0,0,ROUND(E70/ABS(C70),4)))</f>
        <v/>
      </c>
      <c r="H70" s="45">
        <f>H43-H69</f>
        <v>0</v>
      </c>
      <c r="I70" s="46" t="e">
        <f>IF(ABS(C70-H70)&lt;0.00001,"OK","F")</f>
        <v>#REF!</v>
      </c>
    </row>
    <row r="71" spans="1:7">
      <c r="A71" s="5" t="str">
        <f>封面!D20</f>
        <v>杭州富阳开发区建设投资集团有限公司</v>
      </c>
      <c r="B71" s="1"/>
      <c r="C71" s="1"/>
      <c r="D71" s="1"/>
      <c r="E71" s="1"/>
      <c r="F71" s="36" t="str">
        <f>IF(基本信息!C4="B","签字资产评估师:"&amp;基本信息!C18&amp;"  "&amp;基本信息!F18,"法定代表人:"&amp;基本信息!C11&amp;"      "&amp;"财务负责人:"&amp;基本信息!C12&amp;"      "&amp;"填表人:"&amp;基本信息!C13)</f>
        <v>法定代表人:              财务负责人:      填表人:易海龙</v>
      </c>
      <c r="G71" s="48"/>
    </row>
  </sheetData>
  <mergeCells count="1">
    <mergeCell ref="A6:A7"/>
  </mergeCells>
  <printOptions horizontalCentered="1"/>
  <pageMargins left="0.511811023622047" right="0.196850393700787" top="0.354330708661417" bottom="0.354330708661417" header="0.31496062992126" footer="0.31496062992126"/>
  <pageSetup paperSize="9" scale="87" orientation="portrait"/>
  <headerFooter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showGridLines="0" view="pageBreakPreview" zoomScale="107" zoomScaleNormal="100" workbookViewId="0">
      <pane xSplit="11" ySplit="6" topLeftCell="L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28.3333333333333" customWidth="1"/>
    <col min="3" max="3" width="20" customWidth="1"/>
    <col min="4" max="5" width="9.44166666666667" customWidth="1"/>
    <col min="6" max="6" width="7.44166666666667" customWidth="1"/>
    <col min="7" max="8" width="15.6666666666667" customWidth="1"/>
    <col min="9" max="9" width="12.3333333333333" customWidth="1"/>
    <col min="10" max="10" width="8.10833333333333" customWidth="1"/>
    <col min="12" max="12" width="2.44166666666667" customWidth="1"/>
    <col min="13" max="13" width="12.4416666666667" customWidth="1"/>
  </cols>
  <sheetData>
    <row r="1" ht="20.25" spans="1:11">
      <c r="A1" s="2" t="str">
        <f>目录!$C62</f>
        <v>短期借款评估申报明细表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/>
      <c r="B3" s="5"/>
      <c r="C3" s="5"/>
      <c r="D3" s="5"/>
      <c r="E3" s="5"/>
      <c r="F3" s="5"/>
      <c r="G3" s="5"/>
      <c r="H3" s="5"/>
      <c r="I3" s="5"/>
      <c r="J3" s="36"/>
      <c r="K3" s="36" t="str">
        <f>目录!$E62&amp;目录!$F62</f>
        <v>表(申)5-1</v>
      </c>
    </row>
    <row r="4" spans="1:11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36" t="s">
        <v>222</v>
      </c>
    </row>
    <row r="5" spans="1:11">
      <c r="A5" s="6" t="s">
        <v>223</v>
      </c>
      <c r="B5" s="7"/>
      <c r="C5" s="7"/>
      <c r="D5" s="7"/>
      <c r="E5" s="7"/>
      <c r="F5" s="7"/>
      <c r="G5" s="7"/>
      <c r="H5" s="8" t="s">
        <v>224</v>
      </c>
      <c r="I5" s="9"/>
      <c r="J5" s="9"/>
      <c r="K5" s="37"/>
    </row>
    <row r="6" s="1" customFormat="1" ht="12.75" spans="1:14">
      <c r="A6" s="10" t="s">
        <v>290</v>
      </c>
      <c r="B6" s="11" t="s">
        <v>542</v>
      </c>
      <c r="C6" s="11" t="s">
        <v>297</v>
      </c>
      <c r="D6" s="11" t="s">
        <v>543</v>
      </c>
      <c r="E6" s="11" t="s">
        <v>544</v>
      </c>
      <c r="F6" s="11" t="s">
        <v>292</v>
      </c>
      <c r="G6" s="12" t="s">
        <v>225</v>
      </c>
      <c r="H6" s="13" t="s">
        <v>211</v>
      </c>
      <c r="I6" s="14" t="s">
        <v>212</v>
      </c>
      <c r="J6" s="14" t="s">
        <v>213</v>
      </c>
      <c r="K6" s="38" t="s">
        <v>293</v>
      </c>
      <c r="M6" s="39" t="s">
        <v>226</v>
      </c>
      <c r="N6" s="39" t="s">
        <v>227</v>
      </c>
    </row>
    <row r="7" spans="1:13">
      <c r="A7" s="15">
        <v>1</v>
      </c>
      <c r="B7" s="16"/>
      <c r="C7" s="50"/>
      <c r="D7" s="66"/>
      <c r="E7" s="66"/>
      <c r="F7" s="18" t="s">
        <v>295</v>
      </c>
      <c r="G7" s="19"/>
      <c r="H7" s="20"/>
      <c r="I7" s="21" t="str">
        <f>IF(基本信息!$C$4="B",H7-G7,"")</f>
        <v/>
      </c>
      <c r="J7" s="40" t="str">
        <f>IF(基本信息!$C$4="B",IF(G7=0,0,ROUND(I7/ABS(G7),4)),"")</f>
        <v/>
      </c>
      <c r="K7" s="41"/>
      <c r="M7" s="42"/>
    </row>
    <row r="8" spans="1:13">
      <c r="A8" s="15">
        <f>A7+1</f>
        <v>2</v>
      </c>
      <c r="B8" s="16"/>
      <c r="C8" s="50"/>
      <c r="D8" s="66"/>
      <c r="E8" s="66"/>
      <c r="F8" s="18"/>
      <c r="G8" s="19"/>
      <c r="H8" s="20"/>
      <c r="I8" s="21"/>
      <c r="J8" s="21"/>
      <c r="K8" s="41"/>
      <c r="M8" s="42"/>
    </row>
    <row r="9" spans="1:13">
      <c r="A9" s="15">
        <f t="shared" ref="A9:A16" si="0">A8+1</f>
        <v>3</v>
      </c>
      <c r="B9" s="16"/>
      <c r="C9" s="50"/>
      <c r="D9" s="66"/>
      <c r="E9" s="66"/>
      <c r="F9" s="18"/>
      <c r="G9" s="19"/>
      <c r="H9" s="20"/>
      <c r="I9" s="21"/>
      <c r="J9" s="21"/>
      <c r="K9" s="41"/>
      <c r="M9" s="42"/>
    </row>
    <row r="10" spans="1:13">
      <c r="A10" s="15">
        <f t="shared" si="0"/>
        <v>4</v>
      </c>
      <c r="B10" s="16"/>
      <c r="C10" s="50"/>
      <c r="D10" s="66"/>
      <c r="E10" s="66"/>
      <c r="F10" s="18"/>
      <c r="G10" s="19"/>
      <c r="H10" s="20"/>
      <c r="I10" s="21"/>
      <c r="J10" s="21"/>
      <c r="K10" s="41"/>
      <c r="M10" s="42"/>
    </row>
    <row r="11" spans="1:13">
      <c r="A11" s="15">
        <f t="shared" si="0"/>
        <v>5</v>
      </c>
      <c r="B11" s="16"/>
      <c r="C11" s="50"/>
      <c r="D11" s="66"/>
      <c r="E11" s="66"/>
      <c r="F11" s="18"/>
      <c r="G11" s="19"/>
      <c r="H11" s="20"/>
      <c r="I11" s="21"/>
      <c r="J11" s="21"/>
      <c r="K11" s="41"/>
      <c r="M11" s="42"/>
    </row>
    <row r="12" spans="1:13">
      <c r="A12" s="15">
        <f t="shared" si="0"/>
        <v>6</v>
      </c>
      <c r="B12" s="16"/>
      <c r="C12" s="50"/>
      <c r="D12" s="66"/>
      <c r="E12" s="66"/>
      <c r="F12" s="18"/>
      <c r="G12" s="19"/>
      <c r="H12" s="20"/>
      <c r="I12" s="21"/>
      <c r="J12" s="21"/>
      <c r="K12" s="41"/>
      <c r="M12" s="42"/>
    </row>
    <row r="13" spans="1:13">
      <c r="A13" s="15">
        <f t="shared" si="0"/>
        <v>7</v>
      </c>
      <c r="B13" s="16"/>
      <c r="C13" s="50"/>
      <c r="D13" s="66"/>
      <c r="E13" s="66"/>
      <c r="F13" s="18"/>
      <c r="G13" s="19"/>
      <c r="H13" s="20"/>
      <c r="I13" s="21"/>
      <c r="J13" s="21"/>
      <c r="K13" s="41"/>
      <c r="M13" s="42"/>
    </row>
    <row r="14" spans="1:13">
      <c r="A14" s="15">
        <f t="shared" si="0"/>
        <v>8</v>
      </c>
      <c r="B14" s="16"/>
      <c r="C14" s="50"/>
      <c r="D14" s="66"/>
      <c r="E14" s="66"/>
      <c r="F14" s="18"/>
      <c r="G14" s="19"/>
      <c r="H14" s="20"/>
      <c r="I14" s="21"/>
      <c r="J14" s="21"/>
      <c r="K14" s="41"/>
      <c r="M14" s="42"/>
    </row>
    <row r="15" spans="1:13">
      <c r="A15" s="15">
        <f t="shared" si="0"/>
        <v>9</v>
      </c>
      <c r="B15" s="16"/>
      <c r="C15" s="50"/>
      <c r="D15" s="66"/>
      <c r="E15" s="66"/>
      <c r="F15" s="18"/>
      <c r="G15" s="19"/>
      <c r="H15" s="20"/>
      <c r="I15" s="21"/>
      <c r="J15" s="21"/>
      <c r="K15" s="41"/>
      <c r="M15" s="42"/>
    </row>
    <row r="16" spans="1:13">
      <c r="A16" s="15">
        <f t="shared" si="0"/>
        <v>10</v>
      </c>
      <c r="B16" s="16"/>
      <c r="C16" s="50"/>
      <c r="D16" s="67"/>
      <c r="E16" s="67"/>
      <c r="F16" s="18"/>
      <c r="G16" s="19"/>
      <c r="H16" s="20"/>
      <c r="I16" s="21"/>
      <c r="J16" s="21"/>
      <c r="K16" s="41"/>
      <c r="M16" s="42"/>
    </row>
    <row r="17" spans="1:13">
      <c r="A17" s="22"/>
      <c r="B17" s="23"/>
      <c r="C17" s="23"/>
      <c r="D17" s="67"/>
      <c r="E17" s="67"/>
      <c r="F17" s="23"/>
      <c r="G17" s="19"/>
      <c r="H17" s="20"/>
      <c r="I17" s="21"/>
      <c r="J17" s="21"/>
      <c r="K17" s="41"/>
      <c r="M17" s="42"/>
    </row>
    <row r="18" spans="1:13">
      <c r="A18" s="26"/>
      <c r="B18" s="23"/>
      <c r="C18" s="23"/>
      <c r="D18" s="67"/>
      <c r="E18" s="67"/>
      <c r="F18" s="23"/>
      <c r="G18" s="19"/>
      <c r="H18" s="20"/>
      <c r="I18" s="21"/>
      <c r="J18" s="21"/>
      <c r="K18" s="41"/>
      <c r="M18" s="42"/>
    </row>
    <row r="19" ht="15" spans="1:14">
      <c r="A19" s="27"/>
      <c r="B19" s="28" t="s">
        <v>288</v>
      </c>
      <c r="C19" s="29"/>
      <c r="D19" s="29"/>
      <c r="E19" s="29"/>
      <c r="F19" s="29"/>
      <c r="G19" s="30">
        <f>ROUND(SUM(G7:G18),2)</f>
        <v>0</v>
      </c>
      <c r="H19" s="31" t="str">
        <f>IF(基本信息!$C$4="B",ROUND(SUM(H7:H18),2),"")</f>
        <v/>
      </c>
      <c r="I19" s="32" t="str">
        <f>IF(基本信息!$C$4="B",ROUND(SUM(I7:I18),2),"")</f>
        <v/>
      </c>
      <c r="J19" s="43" t="str">
        <f>IF(基本信息!$C$4="B",IF(G19=0,0,ROUND(I19/ABS(G19),4)),"")</f>
        <v/>
      </c>
      <c r="K19" s="44"/>
      <c r="M19" s="45"/>
      <c r="N19" s="46" t="str">
        <f>IF(G19-M19=0,"OK","F")</f>
        <v>OK</v>
      </c>
    </row>
    <row r="20" spans="1:1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2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5"/>
      <c r="H21" s="33"/>
      <c r="I21" s="33"/>
      <c r="J21" s="33"/>
      <c r="K21" s="47" t="str">
        <f>IF(基本信息!$C$4="B","评估人员:"&amp;基本信息!$C77,"")</f>
        <v/>
      </c>
      <c r="L21" s="48"/>
    </row>
    <row r="22" spans="1:11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5"/>
      <c r="H22" s="33"/>
      <c r="I22" s="33"/>
      <c r="J22" s="33"/>
      <c r="K22" s="33"/>
    </row>
  </sheetData>
  <printOptions horizontalCentered="1"/>
  <pageMargins left="0.31496062992126" right="0.31496062992126" top="0.94488188976378" bottom="0.748031496062992" header="0.31496062992126" footer="0.31496062992126"/>
  <pageSetup paperSize="9" scale="97" fitToHeight="0" orientation="landscape"/>
  <headerFooter/>
  <colBreaks count="1" manualBreakCount="1">
    <brk id="11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126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目录!$C63</f>
        <v>交易性金融负债评估申报明细表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目录!$E63&amp;目录!$F63</f>
        <v>表(申)5-2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545</v>
      </c>
      <c r="C6" s="11" t="s">
        <v>301</v>
      </c>
      <c r="D6" s="11" t="s">
        <v>302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IF(基本信息!$C$4="B","评估人员:"&amp;基本信息!$C78,"")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9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目录!$C64</f>
        <v>衍生金融负债评估申报明细表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目录!$E64&amp;目录!$F64</f>
        <v>表(申)5-3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545</v>
      </c>
      <c r="C6" s="11" t="s">
        <v>301</v>
      </c>
      <c r="D6" s="11" t="s">
        <v>302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IF(基本信息!$C$4="B","评估人员:"&amp;基本信息!$C79,"")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showGridLines="0" view="pageBreakPreview" zoomScaleNormal="100" workbookViewId="0">
      <pane xSplit="11" ySplit="6" topLeftCell="L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4" width="10.6666666666667" customWidth="1"/>
    <col min="5" max="5" width="9.44166666666667" customWidth="1"/>
    <col min="6" max="6" width="7.44166666666667" customWidth="1"/>
    <col min="7" max="8" width="15.6666666666667" customWidth="1"/>
    <col min="9" max="9" width="12.3333333333333" customWidth="1"/>
    <col min="10" max="10" width="8.10833333333333" customWidth="1"/>
    <col min="12" max="12" width="2.44166666666667" customWidth="1"/>
    <col min="13" max="13" width="12.4416666666667" customWidth="1"/>
  </cols>
  <sheetData>
    <row r="1" ht="20.25" spans="1:11">
      <c r="A1" s="2" t="str">
        <f>目录!$C65</f>
        <v>应付票据评估申报明细表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/>
      <c r="B3" s="5"/>
      <c r="C3" s="5"/>
      <c r="D3" s="5"/>
      <c r="E3" s="5"/>
      <c r="F3" s="5"/>
      <c r="G3" s="5"/>
      <c r="H3" s="5"/>
      <c r="I3" s="5"/>
      <c r="J3" s="36"/>
      <c r="K3" s="36" t="str">
        <f>目录!$E65&amp;目录!$F65</f>
        <v>表(申)5-4</v>
      </c>
    </row>
    <row r="4" spans="1:11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36" t="s">
        <v>222</v>
      </c>
    </row>
    <row r="5" spans="1:11">
      <c r="A5" s="6" t="s">
        <v>223</v>
      </c>
      <c r="B5" s="7"/>
      <c r="C5" s="7"/>
      <c r="D5" s="7"/>
      <c r="E5" s="7"/>
      <c r="F5" s="7"/>
      <c r="G5" s="7"/>
      <c r="H5" s="8" t="s">
        <v>224</v>
      </c>
      <c r="I5" s="9"/>
      <c r="J5" s="9"/>
      <c r="K5" s="37"/>
    </row>
    <row r="6" s="1" customFormat="1" ht="12.75" spans="1:14">
      <c r="A6" s="10" t="s">
        <v>290</v>
      </c>
      <c r="B6" s="11" t="s">
        <v>546</v>
      </c>
      <c r="C6" s="11" t="s">
        <v>305</v>
      </c>
      <c r="D6" s="11" t="s">
        <v>306</v>
      </c>
      <c r="E6" s="11" t="s">
        <v>307</v>
      </c>
      <c r="F6" s="11" t="s">
        <v>292</v>
      </c>
      <c r="G6" s="12" t="s">
        <v>225</v>
      </c>
      <c r="H6" s="13" t="s">
        <v>211</v>
      </c>
      <c r="I6" s="14" t="s">
        <v>212</v>
      </c>
      <c r="J6" s="14" t="s">
        <v>213</v>
      </c>
      <c r="K6" s="38" t="s">
        <v>293</v>
      </c>
      <c r="M6" s="39" t="s">
        <v>226</v>
      </c>
      <c r="N6" s="39" t="s">
        <v>227</v>
      </c>
    </row>
    <row r="7" spans="1:13">
      <c r="A7" s="15">
        <v>1</v>
      </c>
      <c r="B7" s="16"/>
      <c r="C7" s="50"/>
      <c r="D7" s="50"/>
      <c r="E7" s="66"/>
      <c r="F7" s="18" t="s">
        <v>295</v>
      </c>
      <c r="G7" s="19"/>
      <c r="H7" s="20"/>
      <c r="I7" s="21" t="str">
        <f>IF(基本信息!$C$4="B",H7-G7,"")</f>
        <v/>
      </c>
      <c r="J7" s="40" t="str">
        <f>IF(基本信息!$C$4="B",IF(G7=0,0,ROUND(I7/ABS(G7),4)),"")</f>
        <v/>
      </c>
      <c r="K7" s="41"/>
      <c r="M7" s="42"/>
    </row>
    <row r="8" spans="1:13">
      <c r="A8" s="15">
        <f>A7+1</f>
        <v>2</v>
      </c>
      <c r="B8" s="16"/>
      <c r="C8" s="50"/>
      <c r="D8" s="50"/>
      <c r="E8" s="66"/>
      <c r="F8" s="18"/>
      <c r="G8" s="19"/>
      <c r="H8" s="20"/>
      <c r="I8" s="21"/>
      <c r="J8" s="21"/>
      <c r="K8" s="41"/>
      <c r="M8" s="42"/>
    </row>
    <row r="9" spans="1:13">
      <c r="A9" s="15">
        <f t="shared" ref="A9:A16" si="0">A8+1</f>
        <v>3</v>
      </c>
      <c r="B9" s="16"/>
      <c r="C9" s="50"/>
      <c r="D9" s="50"/>
      <c r="E9" s="66"/>
      <c r="F9" s="18"/>
      <c r="G9" s="19"/>
      <c r="H9" s="20"/>
      <c r="I9" s="21"/>
      <c r="J9" s="21"/>
      <c r="K9" s="41"/>
      <c r="M9" s="42"/>
    </row>
    <row r="10" spans="1:13">
      <c r="A10" s="15">
        <f t="shared" si="0"/>
        <v>4</v>
      </c>
      <c r="B10" s="16"/>
      <c r="C10" s="50"/>
      <c r="D10" s="50"/>
      <c r="E10" s="66"/>
      <c r="F10" s="18"/>
      <c r="G10" s="19"/>
      <c r="H10" s="20"/>
      <c r="I10" s="21"/>
      <c r="J10" s="21"/>
      <c r="K10" s="41"/>
      <c r="M10" s="42"/>
    </row>
    <row r="11" spans="1:13">
      <c r="A11" s="15">
        <f t="shared" si="0"/>
        <v>5</v>
      </c>
      <c r="B11" s="16"/>
      <c r="C11" s="50"/>
      <c r="D11" s="50"/>
      <c r="E11" s="66"/>
      <c r="F11" s="18"/>
      <c r="G11" s="19"/>
      <c r="H11" s="20"/>
      <c r="I11" s="21"/>
      <c r="J11" s="21"/>
      <c r="K11" s="41"/>
      <c r="M11" s="42"/>
    </row>
    <row r="12" spans="1:13">
      <c r="A12" s="15">
        <f t="shared" si="0"/>
        <v>6</v>
      </c>
      <c r="B12" s="16"/>
      <c r="C12" s="50"/>
      <c r="D12" s="50"/>
      <c r="E12" s="66"/>
      <c r="F12" s="18"/>
      <c r="G12" s="19"/>
      <c r="H12" s="20"/>
      <c r="I12" s="21"/>
      <c r="J12" s="21"/>
      <c r="K12" s="41"/>
      <c r="M12" s="42"/>
    </row>
    <row r="13" spans="1:13">
      <c r="A13" s="15">
        <f t="shared" si="0"/>
        <v>7</v>
      </c>
      <c r="B13" s="16"/>
      <c r="C13" s="50"/>
      <c r="D13" s="50"/>
      <c r="E13" s="66"/>
      <c r="F13" s="18"/>
      <c r="G13" s="19"/>
      <c r="H13" s="20"/>
      <c r="I13" s="21"/>
      <c r="J13" s="21"/>
      <c r="K13" s="41"/>
      <c r="M13" s="42"/>
    </row>
    <row r="14" spans="1:13">
      <c r="A14" s="15">
        <f t="shared" si="0"/>
        <v>8</v>
      </c>
      <c r="B14" s="16"/>
      <c r="C14" s="50"/>
      <c r="D14" s="50"/>
      <c r="E14" s="66"/>
      <c r="F14" s="18"/>
      <c r="G14" s="19"/>
      <c r="H14" s="20"/>
      <c r="I14" s="21"/>
      <c r="J14" s="21"/>
      <c r="K14" s="41"/>
      <c r="M14" s="42"/>
    </row>
    <row r="15" spans="1:13">
      <c r="A15" s="15">
        <f t="shared" si="0"/>
        <v>9</v>
      </c>
      <c r="B15" s="16"/>
      <c r="C15" s="50"/>
      <c r="D15" s="50"/>
      <c r="E15" s="66"/>
      <c r="F15" s="18"/>
      <c r="G15" s="19"/>
      <c r="H15" s="20"/>
      <c r="I15" s="21"/>
      <c r="J15" s="21"/>
      <c r="K15" s="41"/>
      <c r="M15" s="42"/>
    </row>
    <row r="16" spans="1:13">
      <c r="A16" s="15">
        <f t="shared" si="0"/>
        <v>10</v>
      </c>
      <c r="B16" s="16"/>
      <c r="C16" s="50"/>
      <c r="D16" s="50"/>
      <c r="E16" s="66"/>
      <c r="F16" s="18"/>
      <c r="G16" s="19"/>
      <c r="H16" s="20"/>
      <c r="I16" s="21"/>
      <c r="J16" s="21"/>
      <c r="K16" s="41"/>
      <c r="M16" s="42"/>
    </row>
    <row r="17" spans="1:13">
      <c r="A17" s="22"/>
      <c r="B17" s="23"/>
      <c r="C17" s="23"/>
      <c r="D17" s="23"/>
      <c r="E17" s="67"/>
      <c r="F17" s="23"/>
      <c r="G17" s="19"/>
      <c r="H17" s="20"/>
      <c r="I17" s="21"/>
      <c r="J17" s="21"/>
      <c r="K17" s="41"/>
      <c r="M17" s="42"/>
    </row>
    <row r="18" spans="1:13">
      <c r="A18" s="26"/>
      <c r="B18" s="23"/>
      <c r="C18" s="23"/>
      <c r="D18" s="23"/>
      <c r="E18" s="67"/>
      <c r="F18" s="23"/>
      <c r="G18" s="19"/>
      <c r="H18" s="20"/>
      <c r="I18" s="21"/>
      <c r="J18" s="21"/>
      <c r="K18" s="41"/>
      <c r="M18" s="42"/>
    </row>
    <row r="19" ht="15" spans="1:14">
      <c r="A19" s="27"/>
      <c r="B19" s="28" t="s">
        <v>288</v>
      </c>
      <c r="C19" s="29"/>
      <c r="D19" s="29"/>
      <c r="E19" s="29"/>
      <c r="F19" s="29"/>
      <c r="G19" s="30">
        <f>ROUND(SUM(G7:G18),2)</f>
        <v>0</v>
      </c>
      <c r="H19" s="31" t="str">
        <f>IF(基本信息!$C$4="B",ROUND(SUM(H7:H18),2),"")</f>
        <v/>
      </c>
      <c r="I19" s="32" t="str">
        <f>IF(基本信息!$C$4="B",ROUND(SUM(I7:I18),2),"")</f>
        <v/>
      </c>
      <c r="J19" s="43" t="str">
        <f>IF(基本信息!$C$4="B",IF(G19=0,0,ROUND(I19/ABS(G19),4)),"")</f>
        <v/>
      </c>
      <c r="K19" s="44"/>
      <c r="M19" s="45"/>
      <c r="N19" s="46" t="str">
        <f>IF(G19-M19=0,"OK","F")</f>
        <v>OK</v>
      </c>
    </row>
    <row r="20" spans="1:1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2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5"/>
      <c r="H21" s="33"/>
      <c r="I21" s="33"/>
      <c r="J21" s="33"/>
      <c r="K21" s="47" t="str">
        <f>IF(基本信息!$C$4="B","评估人员:"&amp;基本信息!$C80,"")</f>
        <v/>
      </c>
      <c r="L21" s="48"/>
    </row>
    <row r="22" spans="1:11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5"/>
      <c r="H22" s="33"/>
      <c r="I22" s="33"/>
      <c r="J22" s="33"/>
      <c r="K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目录!$C66</f>
        <v>应付账款评估申报明细表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目录!$E66&amp;目录!$F66</f>
        <v>表(申)5-5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547</v>
      </c>
      <c r="C6" s="11" t="s">
        <v>548</v>
      </c>
      <c r="D6" s="11" t="s">
        <v>549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IF(基本信息!$C$4="B","评估人员:"&amp;基本信息!$C81,"")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目录!$C67</f>
        <v>预收款项评估申报明细表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目录!$E67&amp;目录!$F67</f>
        <v>表(申)5-6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547</v>
      </c>
      <c r="C6" s="11" t="s">
        <v>548</v>
      </c>
      <c r="D6" s="11" t="s">
        <v>549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IF(基本信息!$C$4="B","评估人员:"&amp;基本信息!$C82,"")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目录!$C68</f>
        <v>合同负债评估申报明细表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目录!$E68&amp;目录!$F68</f>
        <v>表(申)5-7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316</v>
      </c>
      <c r="C6" s="11" t="s">
        <v>335</v>
      </c>
      <c r="D6" s="11" t="s">
        <v>313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IF(基本信息!$C$4="B","评估人员:"&amp;基本信息!$C83,"")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目录!$C69</f>
        <v>应付职工薪酬评估申报明细表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目录!$E69&amp;目录!$F69</f>
        <v>表(申)5-8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550</v>
      </c>
      <c r="C6" s="11" t="s">
        <v>551</v>
      </c>
      <c r="D6" s="11" t="s">
        <v>552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IF(基本信息!$C$4="B","评估人员:"&amp;基本信息!$C84,"")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目录!$C70</f>
        <v>应交税费评估申报明细表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目录!$E70&amp;目录!$F70</f>
        <v>表(申)5-9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553</v>
      </c>
      <c r="C6" s="11" t="s">
        <v>554</v>
      </c>
      <c r="D6" s="11" t="s">
        <v>555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IF(基本信息!$C$4="B","评估人员:"&amp;基本信息!$C85,"")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10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目录!$C71</f>
        <v>其他应付款评估申报明细表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目录!$E71&amp;目录!$F71</f>
        <v>表(申)5-10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547</v>
      </c>
      <c r="C6" s="11" t="s">
        <v>548</v>
      </c>
      <c r="D6" s="11" t="s">
        <v>549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IF(基本信息!$C$4="B","评估人员:"&amp;基本信息!$C86,"")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view="pageBreakPreview" zoomScaleNormal="100" workbookViewId="0">
      <pane xSplit="6" ySplit="7" topLeftCell="G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46.8833333333333" customWidth="1"/>
    <col min="2" max="2" width="7.44166666666667" customWidth="1"/>
    <col min="3" max="4" width="15.6666666666667" customWidth="1"/>
    <col min="5" max="5" width="14.775" customWidth="1"/>
    <col min="8" max="8" width="12.4416666666667" customWidth="1"/>
  </cols>
  <sheetData>
    <row r="1" ht="28.35" customHeight="1" spans="1:6">
      <c r="A1" s="2" t="str">
        <f>目录!C7</f>
        <v>流动资产评估申报汇总表</v>
      </c>
      <c r="B1" s="3"/>
      <c r="C1" s="3"/>
      <c r="D1" s="3"/>
      <c r="E1" s="3"/>
      <c r="F1" s="3"/>
    </row>
    <row r="2" spans="1:6">
      <c r="A2" s="4" t="str">
        <f>封面!D13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目录!E7&amp;目录!F7</f>
        <v>表(申)3</v>
      </c>
    </row>
    <row r="4" spans="1:6">
      <c r="A4" s="5" t="str">
        <f>'1汇总'!A4</f>
        <v>评估申报单位:杭州富阳开发区建设投资集团有限公司</v>
      </c>
      <c r="B4" s="5"/>
      <c r="C4" s="5"/>
      <c r="D4" s="5"/>
      <c r="E4" s="5"/>
      <c r="F4" s="36" t="s">
        <v>222</v>
      </c>
    </row>
    <row r="5" spans="1:6">
      <c r="A5" s="6" t="s">
        <v>223</v>
      </c>
      <c r="B5" s="7"/>
      <c r="C5" s="7"/>
      <c r="D5" s="8" t="s">
        <v>224</v>
      </c>
      <c r="E5" s="9"/>
      <c r="F5" s="37"/>
    </row>
    <row r="6" s="1" customFormat="1" ht="12.75" spans="1:9">
      <c r="A6" s="10" t="s">
        <v>209</v>
      </c>
      <c r="B6" s="11" t="s">
        <v>287</v>
      </c>
      <c r="C6" s="12" t="s">
        <v>225</v>
      </c>
      <c r="D6" s="13" t="s">
        <v>211</v>
      </c>
      <c r="E6" s="14" t="s">
        <v>212</v>
      </c>
      <c r="F6" s="38" t="s">
        <v>213</v>
      </c>
      <c r="H6" s="39" t="s">
        <v>226</v>
      </c>
      <c r="I6" s="39" t="s">
        <v>227</v>
      </c>
    </row>
    <row r="7" s="1" customFormat="1" ht="12.75" spans="1:8">
      <c r="A7" s="54"/>
      <c r="B7" s="55" t="s">
        <v>214</v>
      </c>
      <c r="C7" s="56" t="s">
        <v>215</v>
      </c>
      <c r="D7" s="57" t="s">
        <v>216</v>
      </c>
      <c r="E7" s="58" t="s">
        <v>217</v>
      </c>
      <c r="F7" s="59" t="s">
        <v>218</v>
      </c>
      <c r="H7" s="39"/>
    </row>
    <row r="8" ht="15" spans="1:9">
      <c r="A8" s="26" t="str">
        <f>基本信息!B23</f>
        <v>货币资金</v>
      </c>
      <c r="B8" s="23" t="str">
        <f>目录!F8</f>
        <v>3-1</v>
      </c>
      <c r="C8" s="19">
        <f>'3.1货币总'!C12</f>
        <v>0</v>
      </c>
      <c r="D8" s="20" t="str">
        <f>IF(基本信息!$C$4="B",'3.1货币总'!D12,"")</f>
        <v/>
      </c>
      <c r="E8" s="21" t="str">
        <f>IF(基本信息!$C$4="B",D8-C8,"")</f>
        <v/>
      </c>
      <c r="F8" s="61" t="str">
        <f>IF(基本信息!$C$4&lt;&gt;"B","",IF(C8=0,0,ROUND(E8/ABS(C8),4)))</f>
        <v/>
      </c>
      <c r="H8" s="42"/>
      <c r="I8" s="46" t="str">
        <f t="shared" ref="I8:I13" si="0">IF(ABS(C8-H8)&lt;0.00001,"OK","F")</f>
        <v>OK</v>
      </c>
    </row>
    <row r="9" ht="15" spans="1:9">
      <c r="A9" s="22" t="str">
        <f>基本信息!B27</f>
        <v>交易性金融资产</v>
      </c>
      <c r="B9" s="23" t="str">
        <f>目录!F12</f>
        <v>3-2</v>
      </c>
      <c r="C9" s="19">
        <f>'3.2交易金融'!F19</f>
        <v>0</v>
      </c>
      <c r="D9" s="20" t="str">
        <f>IF(基本信息!$C$4="B",'3.2交易金融'!G19,"")</f>
        <v/>
      </c>
      <c r="E9" s="21" t="str">
        <f>IF(基本信息!$C$4="B",D9-C9,"")</f>
        <v/>
      </c>
      <c r="F9" s="61" t="str">
        <f>IF(基本信息!$C$4&lt;&gt;"B","",IF(C9=0,0,ROUND(E9/ABS(C9),4)))</f>
        <v/>
      </c>
      <c r="H9" s="42"/>
      <c r="I9" s="46" t="str">
        <f t="shared" si="0"/>
        <v>OK</v>
      </c>
    </row>
    <row r="10" ht="15" spans="1:9">
      <c r="A10" s="22" t="str">
        <f>基本信息!B28</f>
        <v>衍生金融资产</v>
      </c>
      <c r="B10" s="23" t="str">
        <f>目录!F13</f>
        <v>3-3</v>
      </c>
      <c r="C10" s="19">
        <f>'3.3衍生金融'!F19</f>
        <v>0</v>
      </c>
      <c r="D10" s="20" t="str">
        <f>IF(基本信息!$C$4="B",'3.3衍生金融'!G19,"")</f>
        <v/>
      </c>
      <c r="E10" s="21" t="str">
        <f>IF(基本信息!$C$4="B",D10-C10,"")</f>
        <v/>
      </c>
      <c r="F10" s="61" t="str">
        <f>IF(基本信息!$C$4&lt;&gt;"B","",IF(C10=0,0,ROUND(E10/ABS(C10),4)))</f>
        <v/>
      </c>
      <c r="H10" s="42"/>
      <c r="I10" s="46" t="str">
        <f t="shared" si="0"/>
        <v>OK</v>
      </c>
    </row>
    <row r="11" ht="15" spans="1:9">
      <c r="A11" s="22" t="str">
        <f>基本信息!B29</f>
        <v>应收票据</v>
      </c>
      <c r="B11" s="23" t="str">
        <f>目录!F14</f>
        <v>3-4</v>
      </c>
      <c r="C11" s="19">
        <f>'3.4应收票据'!H20</f>
        <v>0</v>
      </c>
      <c r="D11" s="20" t="str">
        <f>IF(基本信息!$C$4="B",'3.4应收票据'!I20,"")</f>
        <v/>
      </c>
      <c r="E11" s="21" t="str">
        <f>IF(基本信息!$C$4="B",D11-C11,"")</f>
        <v/>
      </c>
      <c r="F11" s="61" t="str">
        <f>IF(基本信息!$C$4&lt;&gt;"B","",IF(C11=0,0,ROUND(E11/ABS(C11),4)))</f>
        <v/>
      </c>
      <c r="H11" s="42"/>
      <c r="I11" s="46" t="str">
        <f t="shared" si="0"/>
        <v>OK</v>
      </c>
    </row>
    <row r="12" ht="15" spans="1:9">
      <c r="A12" s="22" t="str">
        <f>基本信息!B30</f>
        <v>应收账款</v>
      </c>
      <c r="B12" s="23" t="str">
        <f>目录!F15</f>
        <v>3-5</v>
      </c>
      <c r="C12" s="19">
        <f>'3.5应收账款'!F20</f>
        <v>0</v>
      </c>
      <c r="D12" s="20" t="str">
        <f>IF(基本信息!$C$4="B",'3.5应收账款'!G20,"")</f>
        <v/>
      </c>
      <c r="E12" s="21" t="str">
        <f>IF(基本信息!$C$4="B",D12-C12,"")</f>
        <v/>
      </c>
      <c r="F12" s="61" t="str">
        <f>IF(基本信息!$C$4&lt;&gt;"B","",IF(C12=0,0,ROUND(E12/ABS(C12),4)))</f>
        <v/>
      </c>
      <c r="H12" s="42"/>
      <c r="I12" s="46" t="str">
        <f t="shared" si="0"/>
        <v>OK</v>
      </c>
    </row>
    <row r="13" ht="15" spans="1:9">
      <c r="A13" s="22" t="str">
        <f>基本信息!B31</f>
        <v>应收款项融资</v>
      </c>
      <c r="B13" s="23" t="str">
        <f>目录!F16</f>
        <v>3-6</v>
      </c>
      <c r="C13" s="19">
        <f>'3.6应收融资'!F18</f>
        <v>0</v>
      </c>
      <c r="D13" s="20" t="str">
        <f>IF(基本信息!$C$4="B",'3.6应收融资'!G18,"")</f>
        <v/>
      </c>
      <c r="E13" s="21" t="str">
        <f>IF(基本信息!$C$4="B",D13-C13,"")</f>
        <v/>
      </c>
      <c r="F13" s="61" t="str">
        <f>IF(基本信息!$C$4&lt;&gt;"B","",IF(C13=0,0,ROUND(E13/ABS(C13),4)))</f>
        <v/>
      </c>
      <c r="H13" s="42"/>
      <c r="I13" s="46" t="str">
        <f t="shared" si="0"/>
        <v>OK</v>
      </c>
    </row>
    <row r="14" ht="15" spans="1:9">
      <c r="A14" s="22" t="str">
        <f>基本信息!B32</f>
        <v>预付款项</v>
      </c>
      <c r="B14" s="23" t="str">
        <f>目录!F17</f>
        <v>3-7</v>
      </c>
      <c r="C14" s="19">
        <f>'3.7预付款项'!F20</f>
        <v>0</v>
      </c>
      <c r="D14" s="20" t="str">
        <f>IF(基本信息!$C$4="B",'3.7预付款项'!G20,"")</f>
        <v/>
      </c>
      <c r="E14" s="21" t="str">
        <f>IF(基本信息!$C$4="B",D14-C14,"")</f>
        <v/>
      </c>
      <c r="F14" s="61" t="str">
        <f>IF(基本信息!$C$4&lt;&gt;"B","",IF(C14=0,0,ROUND(E14/ABS(C14),4)))</f>
        <v/>
      </c>
      <c r="H14" s="42"/>
      <c r="I14" s="46" t="str">
        <f t="shared" ref="I14:I22" si="1">IF(ABS(C14-H14)&lt;0.00001,"OK","F")</f>
        <v>OK</v>
      </c>
    </row>
    <row r="15" ht="15" spans="1:9">
      <c r="A15" s="22" t="str">
        <f>基本信息!B33</f>
        <v>其他应收款</v>
      </c>
      <c r="B15" s="23" t="str">
        <f>目录!F18</f>
        <v>3-8</v>
      </c>
      <c r="C15" s="19">
        <f>'3.8其他应收'!F20</f>
        <v>0</v>
      </c>
      <c r="D15" s="20" t="str">
        <f>IF(基本信息!$C$4="B",'3.8其他应收'!G20,"")</f>
        <v/>
      </c>
      <c r="E15" s="21" t="str">
        <f>IF(基本信息!$C$4="B",D15-C15,"")</f>
        <v/>
      </c>
      <c r="F15" s="61" t="str">
        <f>IF(基本信息!$C$4&lt;&gt;"B","",IF(C15=0,0,ROUND(E15/ABS(C15),4)))</f>
        <v/>
      </c>
      <c r="H15" s="42"/>
      <c r="I15" s="46" t="str">
        <f t="shared" si="1"/>
        <v>OK</v>
      </c>
    </row>
    <row r="16" ht="15" spans="1:9">
      <c r="A16" s="22" t="str">
        <f>基本信息!B34</f>
        <v>存货</v>
      </c>
      <c r="B16" s="23" t="str">
        <f>目录!F19</f>
        <v>3-9</v>
      </c>
      <c r="C16" s="19">
        <f>'3.9存货'!C15</f>
        <v>0</v>
      </c>
      <c r="D16" s="20" t="str">
        <f>IF(基本信息!$C$4="B",'3.9存货'!D15,"")</f>
        <v/>
      </c>
      <c r="E16" s="21" t="str">
        <f>IF(基本信息!$C$4="B",D16-C16,"")</f>
        <v/>
      </c>
      <c r="F16" s="61" t="str">
        <f>IF(基本信息!$C$4&lt;&gt;"B","",IF(C16=0,0,ROUND(E16/ABS(C16),4)))</f>
        <v/>
      </c>
      <c r="H16" s="42"/>
      <c r="I16" s="46" t="str">
        <f t="shared" si="1"/>
        <v>OK</v>
      </c>
    </row>
    <row r="17" ht="15" spans="1:9">
      <c r="A17" s="26" t="str">
        <f>基本信息!B41</f>
        <v>合同资产</v>
      </c>
      <c r="B17" s="60" t="str">
        <f>目录!F26</f>
        <v>3-10</v>
      </c>
      <c r="C17" s="19">
        <f>'3.10合同资产'!F20</f>
        <v>0</v>
      </c>
      <c r="D17" s="20" t="str">
        <f>IF(基本信息!$C$4="B",'3.10合同资产'!G20,"")</f>
        <v/>
      </c>
      <c r="E17" s="21" t="str">
        <f>IF(基本信息!$C$4="B",D17-C17,"")</f>
        <v/>
      </c>
      <c r="F17" s="61" t="str">
        <f>IF(基本信息!$C$4&lt;&gt;"B","",IF(C17=0,0,ROUND(E17/ABS(C17),4)))</f>
        <v/>
      </c>
      <c r="H17" s="42"/>
      <c r="I17" s="46" t="str">
        <f t="shared" si="1"/>
        <v>OK</v>
      </c>
    </row>
    <row r="18" ht="15" spans="1:9">
      <c r="A18" s="26" t="str">
        <f>基本信息!B42</f>
        <v>持有待售资产</v>
      </c>
      <c r="B18" s="60" t="str">
        <f>目录!F27</f>
        <v>3-11</v>
      </c>
      <c r="C18" s="19">
        <f>'3.11持有待售'!C20</f>
        <v>0</v>
      </c>
      <c r="D18" s="20" t="str">
        <f>IF(基本信息!$C$4="B",'3.11持有待售'!D20,"")</f>
        <v/>
      </c>
      <c r="E18" s="21" t="str">
        <f>IF(基本信息!$C$4="B",D18-C18,"")</f>
        <v/>
      </c>
      <c r="F18" s="61" t="str">
        <f>IF(基本信息!$C$4&lt;&gt;"B","",IF(C18=0,0,ROUND(E18/ABS(C18),4)))</f>
        <v/>
      </c>
      <c r="H18" s="42"/>
      <c r="I18" s="46" t="str">
        <f t="shared" si="1"/>
        <v>OK</v>
      </c>
    </row>
    <row r="19" ht="15" spans="1:9">
      <c r="A19" s="26" t="str">
        <f>基本信息!B43</f>
        <v>一年内到期非流动资产</v>
      </c>
      <c r="B19" s="60" t="str">
        <f>目录!F28</f>
        <v>3-12</v>
      </c>
      <c r="C19" s="19">
        <f>'3.12-1年到期'!F20</f>
        <v>0</v>
      </c>
      <c r="D19" s="20" t="str">
        <f>IF(基本信息!$C$4="B",'3.12-1年到期'!G20,"")</f>
        <v/>
      </c>
      <c r="E19" s="21" t="str">
        <f>IF(基本信息!$C$4="B",D19-C19,"")</f>
        <v/>
      </c>
      <c r="F19" s="61" t="str">
        <f>IF(基本信息!$C$4&lt;&gt;"B","",IF(C19=0,0,ROUND(E19/ABS(C19),4)))</f>
        <v/>
      </c>
      <c r="H19" s="42"/>
      <c r="I19" s="46" t="str">
        <f t="shared" si="1"/>
        <v>OK</v>
      </c>
    </row>
    <row r="20" ht="15" spans="1:9">
      <c r="A20" s="26" t="str">
        <f>基本信息!B44</f>
        <v>其他流动资产</v>
      </c>
      <c r="B20" s="60" t="str">
        <f>目录!F29</f>
        <v>3-13</v>
      </c>
      <c r="C20" s="19">
        <f>'3.13其他流动'!D20</f>
        <v>0</v>
      </c>
      <c r="D20" s="20" t="str">
        <f>IF(基本信息!$C$4="B",'3.13其他流动'!E20,"")</f>
        <v/>
      </c>
      <c r="E20" s="21" t="str">
        <f>IF(基本信息!$C$4="B",D20-C20,"")</f>
        <v/>
      </c>
      <c r="F20" s="61" t="str">
        <f>IF(基本信息!$C$4&lt;&gt;"B","",IF(C20=0,0,ROUND(E20/ABS(C20),4)))</f>
        <v/>
      </c>
      <c r="H20" s="42"/>
      <c r="I20" s="46" t="str">
        <f t="shared" si="1"/>
        <v>OK</v>
      </c>
    </row>
    <row r="21" ht="15" spans="1:9">
      <c r="A21" s="26"/>
      <c r="B21" s="23"/>
      <c r="C21" s="19"/>
      <c r="D21" s="20"/>
      <c r="E21" s="21"/>
      <c r="F21" s="61"/>
      <c r="H21" s="42"/>
      <c r="I21" s="46" t="str">
        <f t="shared" si="1"/>
        <v>OK</v>
      </c>
    </row>
    <row r="22" ht="15" spans="1:9">
      <c r="A22" s="27" t="s">
        <v>288</v>
      </c>
      <c r="B22" s="69"/>
      <c r="C22" s="30">
        <f>ROUND(SUM(C8:C21),2)</f>
        <v>0</v>
      </c>
      <c r="D22" s="31" t="str">
        <f>IF(基本信息!$C$4="B",ROUND(SUM(D8:D21),2),"")</f>
        <v/>
      </c>
      <c r="E22" s="32" t="str">
        <f>IF(基本信息!$C$4="B",ROUND(SUM(E8:E21),2),"")</f>
        <v/>
      </c>
      <c r="F22" s="101" t="str">
        <f>IF(基本信息!$C$4&lt;&gt;"B","",IF(C22=0,0,ROUND(E22/ABS(C22),4)))</f>
        <v/>
      </c>
      <c r="H22" s="45"/>
      <c r="I22" s="46" t="str">
        <f t="shared" si="1"/>
        <v>OK</v>
      </c>
    </row>
    <row r="23" spans="1:6">
      <c r="A23" s="33"/>
      <c r="B23" s="33"/>
      <c r="C23" s="33"/>
      <c r="D23" s="33"/>
      <c r="E23" s="33"/>
      <c r="F23" s="33"/>
    </row>
    <row r="24" spans="1:7">
      <c r="A24" s="34" t="str">
        <f>"被评估企业填表人："&amp;基本信息!$C$13</f>
        <v>被评估企业填表人：易海龙</v>
      </c>
      <c r="B24" s="35"/>
      <c r="C24" s="35"/>
      <c r="D24" s="33"/>
      <c r="E24" s="33"/>
      <c r="F24" s="47" t="str">
        <f>IF(基本信息!$C$4="B","评估人员:"&amp;基本信息!C22,"")</f>
        <v/>
      </c>
      <c r="G24" s="48"/>
    </row>
    <row r="25" spans="1:6">
      <c r="A25" s="34" t="str">
        <f>"填表日期："&amp;基本信息!$C$14</f>
        <v>填表日期：2023年8月31日</v>
      </c>
      <c r="B25" s="35"/>
      <c r="C25" s="35"/>
      <c r="D25" s="33"/>
      <c r="E25" s="33"/>
      <c r="F25" s="33"/>
    </row>
  </sheetData>
  <mergeCells count="1">
    <mergeCell ref="A6:A7"/>
  </mergeCells>
  <printOptions horizontalCentered="1"/>
  <pageMargins left="0.31496062992126" right="0.31496062992126" top="0.94488188976378" bottom="0.551181102362205" header="0.31496062992126" footer="0.31496062992126"/>
  <pageSetup paperSize="9" fitToHeight="0" orientation="landscape"/>
  <headerFooter/>
  <legacy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目录!$C72</f>
        <v>持有待售负债评估申报明细表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目录!$E72&amp;目录!$F72</f>
        <v>表(申)5-11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556</v>
      </c>
      <c r="C6" s="11" t="s">
        <v>557</v>
      </c>
      <c r="D6" s="11" t="s">
        <v>530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IF(基本信息!$C$4="B","评估人员:"&amp;基本信息!$C87,"")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8.666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目录!$C73</f>
        <v>一年内到期的非流动负债评估申报明细表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目录!$E73&amp;目录!$F73</f>
        <v>表(申)5-12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558</v>
      </c>
      <c r="C6" s="11" t="s">
        <v>312</v>
      </c>
      <c r="D6" s="11" t="s">
        <v>313</v>
      </c>
      <c r="E6" s="11" t="s">
        <v>339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66"/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66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66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66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66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66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66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66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66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67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67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67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IF(基本信息!$C$4="B","评估人员:"&amp;基本信息!$C88,"")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目录!$C74</f>
        <v>其他流动负债评估申报明细表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目录!$E74&amp;目录!$F74</f>
        <v>表(申)5-13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547</v>
      </c>
      <c r="C6" s="11" t="s">
        <v>548</v>
      </c>
      <c r="D6" s="11" t="s">
        <v>530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IF(基本信息!$C$4="B","评估人员:"&amp;基本信息!$C89,"")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view="pageBreakPreview" zoomScale="112" zoomScaleNormal="100" workbookViewId="0">
      <pane xSplit="6" ySplit="7" topLeftCell="G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41.3333333333333" customWidth="1"/>
    <col min="2" max="2" width="7.44166666666667" customWidth="1"/>
    <col min="3" max="4" width="15.6666666666667" customWidth="1"/>
    <col min="5" max="5" width="14.775" customWidth="1"/>
    <col min="8" max="8" width="12.4416666666667" customWidth="1"/>
  </cols>
  <sheetData>
    <row r="1" ht="28.35" customHeight="1" spans="1:6">
      <c r="A1" s="2" t="str">
        <f>目录!$C75</f>
        <v>非流动负债评估申报汇总表</v>
      </c>
      <c r="B1" s="3"/>
      <c r="C1" s="3"/>
      <c r="D1" s="3"/>
      <c r="E1" s="3"/>
      <c r="F1" s="3"/>
    </row>
    <row r="2" spans="1:6">
      <c r="A2" s="4" t="str">
        <f>封面!$D$13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目录!$E75&amp;目录!$F75</f>
        <v>表(申)6</v>
      </c>
    </row>
    <row r="4" spans="1:6">
      <c r="A4" s="5" t="str">
        <f>'1汇总'!$A$4</f>
        <v>评估申报单位:杭州富阳开发区建设投资集团有限公司</v>
      </c>
      <c r="B4" s="5"/>
      <c r="C4" s="5"/>
      <c r="D4" s="5"/>
      <c r="E4" s="5"/>
      <c r="F4" s="36" t="s">
        <v>222</v>
      </c>
    </row>
    <row r="5" spans="1:6">
      <c r="A5" s="6" t="s">
        <v>223</v>
      </c>
      <c r="B5" s="7"/>
      <c r="C5" s="7"/>
      <c r="D5" s="8" t="s">
        <v>224</v>
      </c>
      <c r="E5" s="9"/>
      <c r="F5" s="37"/>
    </row>
    <row r="6" spans="1:9">
      <c r="A6" s="10" t="s">
        <v>209</v>
      </c>
      <c r="B6" s="11" t="s">
        <v>287</v>
      </c>
      <c r="C6" s="12" t="s">
        <v>225</v>
      </c>
      <c r="D6" s="13" t="s">
        <v>211</v>
      </c>
      <c r="E6" s="14" t="s">
        <v>212</v>
      </c>
      <c r="F6" s="38" t="s">
        <v>213</v>
      </c>
      <c r="H6" s="39" t="s">
        <v>226</v>
      </c>
      <c r="I6" s="39" t="s">
        <v>227</v>
      </c>
    </row>
    <row r="7" spans="1:8">
      <c r="A7" s="54"/>
      <c r="B7" s="55" t="s">
        <v>214</v>
      </c>
      <c r="C7" s="56" t="s">
        <v>215</v>
      </c>
      <c r="D7" s="57" t="s">
        <v>216</v>
      </c>
      <c r="E7" s="58" t="s">
        <v>217</v>
      </c>
      <c r="F7" s="59" t="s">
        <v>218</v>
      </c>
      <c r="H7" s="53"/>
    </row>
    <row r="8" ht="15" spans="1:9">
      <c r="A8" s="26" t="str">
        <f>基本信息!B91</f>
        <v>长期借款</v>
      </c>
      <c r="B8" s="60" t="s">
        <v>186</v>
      </c>
      <c r="C8" s="19">
        <f>'6.1长期借款'!H19</f>
        <v>0</v>
      </c>
      <c r="D8" s="20" t="str">
        <f>IF(基本信息!$C$4="B",'6.1长期借款'!I19,"")</f>
        <v/>
      </c>
      <c r="E8" s="21" t="str">
        <f>IF(基本信息!$C$4="B",D8-C8,"")</f>
        <v/>
      </c>
      <c r="F8" s="61" t="str">
        <f>IF(基本信息!$C$4="B",IF(C8=0,0,ROUND(E8/ABS(C8),4)),"")</f>
        <v/>
      </c>
      <c r="H8" s="42"/>
      <c r="I8" s="46" t="str">
        <f t="shared" ref="I8:I13" si="0">IF(ABS(C8-H8)&lt;0.00001,"OK","F")</f>
        <v>OK</v>
      </c>
    </row>
    <row r="9" ht="15" spans="1:9">
      <c r="A9" s="22" t="str">
        <f>基本信息!B92</f>
        <v>应付债券</v>
      </c>
      <c r="B9" s="60" t="s">
        <v>188</v>
      </c>
      <c r="C9" s="19">
        <f>'6.2应付债券'!H19</f>
        <v>0</v>
      </c>
      <c r="D9" s="20" t="str">
        <f>IF(基本信息!$C$4="B",'6.2应付债券'!I19,"")</f>
        <v/>
      </c>
      <c r="E9" s="21" t="str">
        <f>IF(基本信息!$C$4="B",D9-C9,"")</f>
        <v/>
      </c>
      <c r="F9" s="61" t="str">
        <f>IF(基本信息!$C$4="B",IF(C9=0,0,ROUND(E9/ABS(C9),4)),"")</f>
        <v/>
      </c>
      <c r="H9" s="42"/>
      <c r="I9" s="46" t="str">
        <f t="shared" si="0"/>
        <v>OK</v>
      </c>
    </row>
    <row r="10" ht="15" spans="1:9">
      <c r="A10" s="22" t="str">
        <f>基本信息!B93</f>
        <v>租赁负债</v>
      </c>
      <c r="B10" s="60" t="s">
        <v>190</v>
      </c>
      <c r="C10" s="19">
        <f>'6.3租赁负债'!F19</f>
        <v>0</v>
      </c>
      <c r="D10" s="20" t="str">
        <f>IF(基本信息!$C$4="B",'6.3租赁负债'!G19,"")</f>
        <v/>
      </c>
      <c r="E10" s="21" t="str">
        <f>IF(基本信息!$C$4="B",D10-C10,"")</f>
        <v/>
      </c>
      <c r="F10" s="61" t="str">
        <f>IF(基本信息!$C$4="B",IF(C10=0,0,ROUND(E10/ABS(C10),4)),"")</f>
        <v/>
      </c>
      <c r="H10" s="42"/>
      <c r="I10" s="46" t="str">
        <f t="shared" si="0"/>
        <v>OK</v>
      </c>
    </row>
    <row r="11" ht="15" spans="1:9">
      <c r="A11" s="26" t="str">
        <f>基本信息!B94</f>
        <v>长期应付款</v>
      </c>
      <c r="B11" s="60" t="s">
        <v>192</v>
      </c>
      <c r="C11" s="19">
        <f>'6.4长期应付'!F19</f>
        <v>0</v>
      </c>
      <c r="D11" s="20" t="str">
        <f>IF(基本信息!$C$4="B",'6.4长期应付'!G19,"")</f>
        <v/>
      </c>
      <c r="E11" s="21" t="str">
        <f>IF(基本信息!$C$4="B",D11-C11,"")</f>
        <v/>
      </c>
      <c r="F11" s="61" t="str">
        <f>IF(基本信息!$C$4="B",IF(C11=0,0,ROUND(E11/ABS(C11),4)),"")</f>
        <v/>
      </c>
      <c r="H11" s="42"/>
      <c r="I11" s="46" t="str">
        <f t="shared" si="0"/>
        <v>OK</v>
      </c>
    </row>
    <row r="12" ht="15" spans="1:9">
      <c r="A12" s="26" t="str">
        <f>基本信息!B95</f>
        <v>预计负债</v>
      </c>
      <c r="B12" s="60" t="s">
        <v>194</v>
      </c>
      <c r="C12" s="19">
        <f>'6.5预计负债'!F19</f>
        <v>0</v>
      </c>
      <c r="D12" s="20" t="str">
        <f>IF(基本信息!$C$4="B",'6.5预计负债'!G19,"")</f>
        <v/>
      </c>
      <c r="E12" s="21" t="str">
        <f>IF(基本信息!$C$4="B",D12-C12,"")</f>
        <v/>
      </c>
      <c r="F12" s="61" t="str">
        <f>IF(基本信息!$C$4="B",IF(C12=0,0,ROUND(E12/ABS(C12),4)),"")</f>
        <v/>
      </c>
      <c r="H12" s="42"/>
      <c r="I12" s="46" t="str">
        <f t="shared" si="0"/>
        <v>OK</v>
      </c>
    </row>
    <row r="13" ht="15" spans="1:9">
      <c r="A13" s="26" t="str">
        <f>基本信息!B96</f>
        <v>递延收益</v>
      </c>
      <c r="B13" s="60" t="s">
        <v>196</v>
      </c>
      <c r="C13" s="19">
        <f>'6.6递延收益'!F19</f>
        <v>0</v>
      </c>
      <c r="D13" s="20" t="str">
        <f>IF(基本信息!$C$4="B",'6.6递延收益'!G19,"")</f>
        <v/>
      </c>
      <c r="E13" s="21" t="str">
        <f>IF(基本信息!$C$4="B",D13-C13,"")</f>
        <v/>
      </c>
      <c r="F13" s="61" t="str">
        <f>IF(基本信息!$C$4="B",IF(C13=0,0,ROUND(E13/ABS(C13),4)),"")</f>
        <v/>
      </c>
      <c r="H13" s="42"/>
      <c r="I13" s="46" t="str">
        <f t="shared" si="0"/>
        <v>OK</v>
      </c>
    </row>
    <row r="14" ht="15" spans="1:9">
      <c r="A14" s="26" t="str">
        <f>基本信息!B97</f>
        <v>递延所得税负债</v>
      </c>
      <c r="B14" s="60" t="s">
        <v>198</v>
      </c>
      <c r="C14" s="19">
        <f>'6.7递延税负'!F19</f>
        <v>0</v>
      </c>
      <c r="D14" s="20" t="str">
        <f>IF(基本信息!$C$4="B",'6.7递延税负'!G19,"")</f>
        <v/>
      </c>
      <c r="E14" s="21" t="str">
        <f>IF(基本信息!$C$4="B",D14-C14,"")</f>
        <v/>
      </c>
      <c r="F14" s="61" t="str">
        <f>IF(基本信息!$C$4="B",IF(C14=0,0,ROUND(E14/ABS(C14),4)),"")</f>
        <v/>
      </c>
      <c r="H14" s="42"/>
      <c r="I14" s="46" t="str">
        <f t="shared" ref="I14:I17" si="1">IF(ABS(C14-H14)&lt;0.00001,"OK","F")</f>
        <v>OK</v>
      </c>
    </row>
    <row r="15" ht="15" spans="1:9">
      <c r="A15" s="26" t="str">
        <f>基本信息!B98</f>
        <v>其他非流动负债</v>
      </c>
      <c r="B15" s="60" t="s">
        <v>200</v>
      </c>
      <c r="C15" s="19">
        <f>'6.8其他非流负债'!F19</f>
        <v>0</v>
      </c>
      <c r="D15" s="20" t="str">
        <f>IF(基本信息!$C$4="B",'6.8其他非流负债'!G19,"")</f>
        <v/>
      </c>
      <c r="E15" s="21" t="str">
        <f>IF(基本信息!$C$4="B",D15-C15,"")</f>
        <v/>
      </c>
      <c r="F15" s="61" t="str">
        <f>IF(基本信息!$C$4="B",IF(C15=0,0,ROUND(E15/ABS(C15),4)),"")</f>
        <v/>
      </c>
      <c r="H15" s="42"/>
      <c r="I15" s="46" t="str">
        <f t="shared" si="1"/>
        <v>OK</v>
      </c>
    </row>
    <row r="16" ht="15" spans="1:9">
      <c r="A16" s="26"/>
      <c r="B16" s="23"/>
      <c r="C16" s="19"/>
      <c r="D16" s="20"/>
      <c r="E16" s="21"/>
      <c r="F16" s="61"/>
      <c r="H16" s="42"/>
      <c r="I16" s="46"/>
    </row>
    <row r="17" ht="15" spans="1:9">
      <c r="A17" s="27" t="s">
        <v>288</v>
      </c>
      <c r="B17" s="62"/>
      <c r="C17" s="63">
        <f>ROUND(SUM(C8:C16),2)</f>
        <v>0</v>
      </c>
      <c r="D17" s="64" t="str">
        <f>IF(基本信息!$C$4="B",ROUND(SUM(D8:D16),2),"")</f>
        <v/>
      </c>
      <c r="E17" s="64" t="str">
        <f>IF(基本信息!$C$4="B",ROUND(SUM(E8:E16),2),"")</f>
        <v/>
      </c>
      <c r="F17" s="65" t="str">
        <f>IF(基本信息!$C$4="B",IF(C17=0,0,ROUND(E17/ABS(C17),4)),"")</f>
        <v/>
      </c>
      <c r="H17" s="45"/>
      <c r="I17" s="46" t="str">
        <f t="shared" si="1"/>
        <v>OK</v>
      </c>
    </row>
    <row r="19" spans="1:7">
      <c r="A19" s="34" t="str">
        <f>"被评估企业填表人："&amp;基本信息!$C$13</f>
        <v>被评估企业填表人：易海龙</v>
      </c>
      <c r="B19" s="35"/>
      <c r="C19" s="35"/>
      <c r="D19" s="33"/>
      <c r="E19" s="33"/>
      <c r="F19" s="47" t="str">
        <f>IF(基本信息!$C$4="B","评估人员:"&amp;基本信息!$C90,"")</f>
        <v/>
      </c>
      <c r="G19" s="48"/>
    </row>
    <row r="20" spans="1:6">
      <c r="A20" s="34" t="str">
        <f>"填表日期："&amp;基本信息!$C$14</f>
        <v>填表日期：2023年8月31日</v>
      </c>
      <c r="B20" s="35"/>
      <c r="C20" s="35"/>
      <c r="D20" s="33"/>
      <c r="E20" s="33"/>
      <c r="F20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6" max="1048575" man="1"/>
  </colBreaks>
  <legacy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view="pageBreakPreview" zoomScale="102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28.3333333333333" customWidth="1"/>
    <col min="3" max="3" width="20" customWidth="1"/>
    <col min="4" max="5" width="9.44166666666667" customWidth="1"/>
    <col min="6" max="6" width="6.44166666666667" customWidth="1"/>
    <col min="7" max="7" width="7.44166666666667" customWidth="1"/>
    <col min="8" max="9" width="15.6666666666667" customWidth="1"/>
    <col min="10" max="10" width="12.3333333333333" customWidth="1"/>
    <col min="11" max="11" width="8.10833333333333" customWidth="1"/>
    <col min="13" max="13" width="2.44166666666667" customWidth="1"/>
    <col min="14" max="14" width="12.4416666666667" customWidth="1"/>
  </cols>
  <sheetData>
    <row r="1" ht="20.25" spans="1:12">
      <c r="A1" s="2" t="str">
        <f>目录!$C76</f>
        <v>长期借款评估申报明细表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目录!$E76&amp;目录!$F76</f>
        <v>表(申)6-1</v>
      </c>
    </row>
    <row r="4" spans="1:12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7"/>
      <c r="H5" s="7"/>
      <c r="I5" s="8" t="s">
        <v>224</v>
      </c>
      <c r="J5" s="9"/>
      <c r="K5" s="9"/>
      <c r="L5" s="37"/>
    </row>
    <row r="6" s="1" customFormat="1" ht="12.75" spans="1:15">
      <c r="A6" s="10" t="s">
        <v>290</v>
      </c>
      <c r="B6" s="11" t="s">
        <v>542</v>
      </c>
      <c r="C6" s="11" t="s">
        <v>297</v>
      </c>
      <c r="D6" s="11" t="s">
        <v>543</v>
      </c>
      <c r="E6" s="11" t="s">
        <v>544</v>
      </c>
      <c r="F6" s="11" t="s">
        <v>559</v>
      </c>
      <c r="G6" s="11" t="s">
        <v>292</v>
      </c>
      <c r="H6" s="12" t="s">
        <v>225</v>
      </c>
      <c r="I6" s="13" t="s">
        <v>211</v>
      </c>
      <c r="J6" s="14" t="s">
        <v>212</v>
      </c>
      <c r="K6" s="14" t="s">
        <v>213</v>
      </c>
      <c r="L6" s="38" t="s">
        <v>293</v>
      </c>
      <c r="N6" s="39" t="s">
        <v>226</v>
      </c>
      <c r="O6" s="39" t="s">
        <v>227</v>
      </c>
    </row>
    <row r="7" spans="1:14">
      <c r="A7" s="15">
        <v>1</v>
      </c>
      <c r="B7" s="16"/>
      <c r="C7" s="50"/>
      <c r="D7" s="51"/>
      <c r="E7" s="51"/>
      <c r="F7" s="52"/>
      <c r="G7" s="18" t="s">
        <v>295</v>
      </c>
      <c r="H7" s="19"/>
      <c r="I7" s="20"/>
      <c r="J7" s="21" t="str">
        <f>IF(基本信息!$C$4="B",I7-H7,"")</f>
        <v/>
      </c>
      <c r="K7" s="40" t="str">
        <f>IF(基本信息!$C$4="B",IF(H7=0,0,ROUND(J7/ABS(H7),4)),"")</f>
        <v/>
      </c>
      <c r="L7" s="41"/>
      <c r="N7" s="42"/>
    </row>
    <row r="8" spans="1:14">
      <c r="A8" s="15">
        <f>A7+1</f>
        <v>2</v>
      </c>
      <c r="B8" s="16"/>
      <c r="C8" s="50"/>
      <c r="D8" s="51"/>
      <c r="E8" s="51"/>
      <c r="F8" s="52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50"/>
      <c r="D9" s="51"/>
      <c r="E9" s="51"/>
      <c r="F9" s="52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50"/>
      <c r="D10" s="51"/>
      <c r="E10" s="51"/>
      <c r="F10" s="52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50"/>
      <c r="D11" s="51"/>
      <c r="E11" s="51"/>
      <c r="F11" s="52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50"/>
      <c r="D12" s="51"/>
      <c r="E12" s="51"/>
      <c r="F12" s="52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50"/>
      <c r="D13" s="51"/>
      <c r="E13" s="51"/>
      <c r="F13" s="52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50"/>
      <c r="D14" s="51"/>
      <c r="E14" s="51"/>
      <c r="F14" s="52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50"/>
      <c r="D15" s="51"/>
      <c r="E15" s="51"/>
      <c r="F15" s="52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50"/>
      <c r="D16" s="51"/>
      <c r="E16" s="51"/>
      <c r="F16" s="52"/>
      <c r="G16" s="18"/>
      <c r="H16" s="19"/>
      <c r="I16" s="20"/>
      <c r="J16" s="21"/>
      <c r="K16" s="21"/>
      <c r="L16" s="41"/>
      <c r="N16" s="42"/>
    </row>
    <row r="17" spans="1:14">
      <c r="A17" s="22"/>
      <c r="B17" s="23"/>
      <c r="C17" s="23"/>
      <c r="D17" s="51"/>
      <c r="E17" s="51"/>
      <c r="F17" s="52"/>
      <c r="G17" s="23"/>
      <c r="H17" s="19"/>
      <c r="I17" s="20"/>
      <c r="J17" s="21"/>
      <c r="K17" s="21"/>
      <c r="L17" s="41"/>
      <c r="N17" s="42"/>
    </row>
    <row r="18" spans="1:14">
      <c r="A18" s="26"/>
      <c r="B18" s="23"/>
      <c r="C18" s="23"/>
      <c r="D18" s="51"/>
      <c r="E18" s="51"/>
      <c r="F18" s="52"/>
      <c r="G18" s="23"/>
      <c r="H18" s="19"/>
      <c r="I18" s="20"/>
      <c r="J18" s="21"/>
      <c r="K18" s="21"/>
      <c r="L18" s="41"/>
      <c r="N18" s="42"/>
    </row>
    <row r="19" ht="15" spans="1:15">
      <c r="A19" s="27"/>
      <c r="B19" s="28" t="s">
        <v>288</v>
      </c>
      <c r="C19" s="29"/>
      <c r="D19" s="29"/>
      <c r="E19" s="29"/>
      <c r="F19" s="29"/>
      <c r="G19" s="29"/>
      <c r="H19" s="30">
        <f>ROUND(SUM(H7:H18),2)</f>
        <v>0</v>
      </c>
      <c r="I19" s="31" t="str">
        <f>IF(基本信息!$C$4="B",ROUND(SUM(I7:I18),2),"")</f>
        <v/>
      </c>
      <c r="J19" s="32" t="str">
        <f>IF(基本信息!$C$4="B",ROUND(SUM(J7:J18),2),"")</f>
        <v/>
      </c>
      <c r="K19" s="43" t="str">
        <f>IF(基本信息!$C$4="B",IF(H19=0,0,ROUND(J19/ABS(H19),4)),"")</f>
        <v/>
      </c>
      <c r="L19" s="44"/>
      <c r="N19" s="45"/>
      <c r="O19" s="46" t="str">
        <f>IF(H19-N19=0,"OK","F")</f>
        <v>OK</v>
      </c>
    </row>
    <row r="21" spans="1:13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5"/>
      <c r="H21" s="35"/>
      <c r="I21" s="33"/>
      <c r="J21" s="33"/>
      <c r="K21" s="33"/>
      <c r="L21" s="47" t="str">
        <f>IF(基本信息!$C$4="B","评估人员:"&amp;基本信息!$C91,"")</f>
        <v/>
      </c>
      <c r="M21" s="48"/>
    </row>
    <row r="22" spans="1:12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33"/>
    </row>
  </sheetData>
  <printOptions horizontalCentered="1"/>
  <pageMargins left="0.31496062992126" right="0.31496062992126" top="0.94488188976378" bottom="0.748031496062992" header="0.31496062992126" footer="0.31496062992126"/>
  <pageSetup paperSize="9" scale="93" fitToHeight="0" orientation="landscape"/>
  <headerFooter/>
  <colBreaks count="1" manualBreakCount="1">
    <brk id="12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view="pageBreakPreview" zoomScale="99" zoomScaleNormal="100" workbookViewId="0">
      <pane xSplit="12" ySplit="6" topLeftCell="M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28.3333333333333" customWidth="1"/>
    <col min="3" max="5" width="9.44166666666667" customWidth="1"/>
    <col min="6" max="6" width="6.44166666666667" customWidth="1"/>
    <col min="7" max="7" width="7.44166666666667" customWidth="1"/>
    <col min="8" max="9" width="15.6666666666667" customWidth="1"/>
    <col min="10" max="10" width="12.3333333333333" customWidth="1"/>
    <col min="11" max="11" width="8.10833333333333" customWidth="1"/>
    <col min="13" max="13" width="2.44166666666667" customWidth="1"/>
    <col min="14" max="14" width="12.4416666666667" customWidth="1"/>
  </cols>
  <sheetData>
    <row r="1" ht="20.25" spans="1:12">
      <c r="A1" s="2" t="str">
        <f>目录!$C77</f>
        <v>应付债券评估申报明细表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str">
        <f>目录!$E77&amp;目录!$F77</f>
        <v>表(申)6-2</v>
      </c>
    </row>
    <row r="4" spans="1:12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222</v>
      </c>
    </row>
    <row r="5" spans="1:12">
      <c r="A5" s="6" t="s">
        <v>223</v>
      </c>
      <c r="B5" s="7"/>
      <c r="C5" s="7"/>
      <c r="D5" s="7"/>
      <c r="E5" s="7"/>
      <c r="F5" s="7"/>
      <c r="G5" s="7"/>
      <c r="H5" s="7"/>
      <c r="I5" s="8" t="s">
        <v>224</v>
      </c>
      <c r="J5" s="9"/>
      <c r="K5" s="9"/>
      <c r="L5" s="37"/>
    </row>
    <row r="6" spans="1:15">
      <c r="A6" s="10" t="s">
        <v>290</v>
      </c>
      <c r="B6" s="11" t="s">
        <v>560</v>
      </c>
      <c r="C6" s="11" t="s">
        <v>561</v>
      </c>
      <c r="D6" s="11" t="s">
        <v>562</v>
      </c>
      <c r="E6" s="11" t="s">
        <v>563</v>
      </c>
      <c r="F6" s="11" t="s">
        <v>559</v>
      </c>
      <c r="G6" s="11" t="s">
        <v>292</v>
      </c>
      <c r="H6" s="12" t="s">
        <v>225</v>
      </c>
      <c r="I6" s="13" t="s">
        <v>211</v>
      </c>
      <c r="J6" s="14" t="s">
        <v>212</v>
      </c>
      <c r="K6" s="14" t="s">
        <v>213</v>
      </c>
      <c r="L6" s="38" t="s">
        <v>293</v>
      </c>
      <c r="N6" s="53" t="s">
        <v>226</v>
      </c>
      <c r="O6" s="53" t="s">
        <v>227</v>
      </c>
    </row>
    <row r="7" spans="1:14">
      <c r="A7" s="15">
        <v>1</v>
      </c>
      <c r="B7" s="16"/>
      <c r="C7" s="50"/>
      <c r="D7" s="51"/>
      <c r="E7" s="51"/>
      <c r="F7" s="52"/>
      <c r="G7" s="18" t="s">
        <v>295</v>
      </c>
      <c r="H7" s="19"/>
      <c r="I7" s="20"/>
      <c r="J7" s="21" t="str">
        <f>IF(基本信息!$C$4="B",I7-H7,"")</f>
        <v/>
      </c>
      <c r="K7" s="40" t="str">
        <f>IF(基本信息!$C$4="B",IF(H7=0,0,ROUND(J7/ABS(H7),4)),"")</f>
        <v/>
      </c>
      <c r="L7" s="41"/>
      <c r="N7" s="42"/>
    </row>
    <row r="8" spans="1:14">
      <c r="A8" s="15">
        <f>A7+1</f>
        <v>2</v>
      </c>
      <c r="B8" s="16"/>
      <c r="C8" s="50"/>
      <c r="D8" s="51"/>
      <c r="E8" s="51"/>
      <c r="F8" s="52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50"/>
      <c r="D9" s="51"/>
      <c r="E9" s="51"/>
      <c r="F9" s="52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50"/>
      <c r="D10" s="51"/>
      <c r="E10" s="51"/>
      <c r="F10" s="52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50"/>
      <c r="D11" s="51"/>
      <c r="E11" s="51"/>
      <c r="F11" s="52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50"/>
      <c r="D12" s="51"/>
      <c r="E12" s="51"/>
      <c r="F12" s="52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50"/>
      <c r="D13" s="51"/>
      <c r="E13" s="51"/>
      <c r="F13" s="52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50"/>
      <c r="D14" s="51"/>
      <c r="E14" s="51"/>
      <c r="F14" s="52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50"/>
      <c r="D15" s="51"/>
      <c r="E15" s="51"/>
      <c r="F15" s="52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50"/>
      <c r="D16" s="51"/>
      <c r="E16" s="51"/>
      <c r="F16" s="52"/>
      <c r="G16" s="18"/>
      <c r="H16" s="19"/>
      <c r="I16" s="20"/>
      <c r="J16" s="21"/>
      <c r="K16" s="21"/>
      <c r="L16" s="41"/>
      <c r="N16" s="42"/>
    </row>
    <row r="17" spans="1:14">
      <c r="A17" s="22"/>
      <c r="B17" s="23"/>
      <c r="C17" s="23"/>
      <c r="D17" s="51"/>
      <c r="E17" s="51"/>
      <c r="F17" s="52"/>
      <c r="G17" s="23"/>
      <c r="H17" s="19"/>
      <c r="I17" s="20"/>
      <c r="J17" s="21"/>
      <c r="K17" s="21"/>
      <c r="L17" s="41"/>
      <c r="N17" s="42"/>
    </row>
    <row r="18" spans="1:14">
      <c r="A18" s="26"/>
      <c r="B18" s="23"/>
      <c r="C18" s="23"/>
      <c r="D18" s="51"/>
      <c r="E18" s="51"/>
      <c r="F18" s="52"/>
      <c r="G18" s="23"/>
      <c r="H18" s="19"/>
      <c r="I18" s="20"/>
      <c r="J18" s="21"/>
      <c r="K18" s="21"/>
      <c r="L18" s="41"/>
      <c r="N18" s="42"/>
    </row>
    <row r="19" ht="15" spans="1:15">
      <c r="A19" s="27"/>
      <c r="B19" s="28" t="s">
        <v>288</v>
      </c>
      <c r="C19" s="29"/>
      <c r="D19" s="29"/>
      <c r="E19" s="29"/>
      <c r="F19" s="29"/>
      <c r="G19" s="29"/>
      <c r="H19" s="30">
        <f>ROUND(SUM(H7:H18),2)</f>
        <v>0</v>
      </c>
      <c r="I19" s="31" t="str">
        <f>IF(基本信息!$C$4="B",ROUND(SUM(I7:I18),2),"")</f>
        <v/>
      </c>
      <c r="J19" s="32" t="str">
        <f>IF(基本信息!$C$4="B",ROUND(SUM(J7:J18),2),"")</f>
        <v/>
      </c>
      <c r="K19" s="43" t="str">
        <f>IF(基本信息!$C$4="B",IF(H19=0,0,ROUND(J19/ABS(H19),4)),"")</f>
        <v/>
      </c>
      <c r="L19" s="44"/>
      <c r="N19" s="45"/>
      <c r="O19" s="46" t="str">
        <f>IF(H19-N19=0,"OK","F")</f>
        <v>OK</v>
      </c>
    </row>
    <row r="20" spans="1:1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3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5"/>
      <c r="H21" s="35"/>
      <c r="I21" s="33"/>
      <c r="J21" s="33"/>
      <c r="K21" s="33"/>
      <c r="L21" s="47" t="str">
        <f>IF(基本信息!$C$4="B","评估人员:"&amp;基本信息!$C92,"")</f>
        <v/>
      </c>
      <c r="M21" s="48"/>
    </row>
    <row r="22" spans="1:12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107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目录!$C78</f>
        <v>租赁负债评估申报明细表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目录!$E78&amp;目录!$F78</f>
        <v>表(申)6-3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pans="1:13">
      <c r="A6" s="10" t="s">
        <v>290</v>
      </c>
      <c r="B6" s="11" t="s">
        <v>564</v>
      </c>
      <c r="C6" s="11" t="s">
        <v>565</v>
      </c>
      <c r="D6" s="11" t="s">
        <v>566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49" t="s">
        <v>226</v>
      </c>
      <c r="M6" s="49" t="s">
        <v>227</v>
      </c>
    </row>
    <row r="7" spans="1:12">
      <c r="A7" s="15">
        <v>1</v>
      </c>
      <c r="B7" s="16"/>
      <c r="C7" s="16"/>
      <c r="D7" s="17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IF(基本信息!$C$4="B","评估人员:"&amp;基本信息!$C93,"")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8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目录!$C79</f>
        <v>长期应付款评估申报明细表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目录!$E79&amp;目录!$F79</f>
        <v>表(申)6-4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567</v>
      </c>
      <c r="C6" s="11" t="s">
        <v>568</v>
      </c>
      <c r="D6" s="11" t="s">
        <v>566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17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IF(基本信息!$C$4="B","评估人员:"&amp;基本信息!$C94,"")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102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目录!$C80</f>
        <v>预计负债评估申报明细表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目录!$E80&amp;目录!$F80</f>
        <v>表(申)6-5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569</v>
      </c>
      <c r="C6" s="11" t="s">
        <v>568</v>
      </c>
      <c r="D6" s="11" t="s">
        <v>570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17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IF(基本信息!$C$4="B","评估人员:"&amp;基本信息!$C95,"")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5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目录!$C81</f>
        <v>递延收益评估申报明细表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目录!$E81&amp;目录!$F81</f>
        <v>表(申)6-6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571</v>
      </c>
      <c r="C6" s="11" t="s">
        <v>572</v>
      </c>
      <c r="D6" s="11" t="s">
        <v>573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17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IF(基本信息!$C$4="B","评估人员:"&amp;基本信息!$C96,"")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view="pageBreakPreview" zoomScaleNormal="100" workbookViewId="0">
      <pane xSplit="6" ySplit="7" topLeftCell="G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46.8833333333333" customWidth="1"/>
    <col min="2" max="2" width="7.44166666666667" customWidth="1"/>
    <col min="3" max="4" width="15.6666666666667" customWidth="1"/>
    <col min="5" max="5" width="14.775" customWidth="1"/>
    <col min="8" max="8" width="12.4416666666667" customWidth="1"/>
  </cols>
  <sheetData>
    <row r="1" ht="20.25" spans="1:6">
      <c r="A1" s="2" t="str">
        <f>目录!C8</f>
        <v>货币资金评估申报汇总表</v>
      </c>
      <c r="B1" s="3"/>
      <c r="C1" s="3"/>
      <c r="D1" s="3"/>
      <c r="E1" s="3"/>
      <c r="F1" s="3"/>
    </row>
    <row r="2" spans="1:6">
      <c r="A2" s="4" t="str">
        <f>封面!D13</f>
        <v>评估基准日:2023年8月31日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str">
        <f>目录!E8&amp;目录!F8</f>
        <v>表(申)3-1</v>
      </c>
    </row>
    <row r="4" spans="1:6">
      <c r="A4" s="5" t="str">
        <f>'1汇总'!A4</f>
        <v>评估申报单位:杭州富阳开发区建设投资集团有限公司</v>
      </c>
      <c r="B4" s="5"/>
      <c r="C4" s="5"/>
      <c r="D4" s="5"/>
      <c r="E4" s="5"/>
      <c r="F4" s="36" t="s">
        <v>222</v>
      </c>
    </row>
    <row r="5" spans="1:6">
      <c r="A5" s="6" t="s">
        <v>223</v>
      </c>
      <c r="B5" s="7"/>
      <c r="C5" s="7"/>
      <c r="D5" s="8" t="s">
        <v>224</v>
      </c>
      <c r="E5" s="9"/>
      <c r="F5" s="37"/>
    </row>
    <row r="6" s="1" customFormat="1" ht="12.75" spans="1:9">
      <c r="A6" s="10" t="s">
        <v>289</v>
      </c>
      <c r="B6" s="11" t="s">
        <v>287</v>
      </c>
      <c r="C6" s="12" t="s">
        <v>225</v>
      </c>
      <c r="D6" s="13" t="s">
        <v>211</v>
      </c>
      <c r="E6" s="14" t="s">
        <v>212</v>
      </c>
      <c r="F6" s="38" t="s">
        <v>213</v>
      </c>
      <c r="H6" s="39" t="s">
        <v>226</v>
      </c>
      <c r="I6" s="39" t="s">
        <v>227</v>
      </c>
    </row>
    <row r="7" s="1" customFormat="1" ht="12.75" spans="1:8">
      <c r="A7" s="54"/>
      <c r="B7" s="55" t="s">
        <v>214</v>
      </c>
      <c r="C7" s="56" t="s">
        <v>215</v>
      </c>
      <c r="D7" s="57" t="s">
        <v>216</v>
      </c>
      <c r="E7" s="58" t="s">
        <v>217</v>
      </c>
      <c r="F7" s="59" t="s">
        <v>218</v>
      </c>
      <c r="H7" s="39"/>
    </row>
    <row r="8" ht="15" spans="1:9">
      <c r="A8" s="26" t="str">
        <f>基本信息!B24</f>
        <v>库存现金</v>
      </c>
      <c r="B8" s="23" t="str">
        <f>目录!F9</f>
        <v>3-1-1</v>
      </c>
      <c r="C8" s="19">
        <f>'3.1.1现金'!D11</f>
        <v>0</v>
      </c>
      <c r="D8" s="20" t="str">
        <f>IF(基本信息!$C$4="B",'3.1.1现金'!E11,"")</f>
        <v/>
      </c>
      <c r="E8" s="21" t="str">
        <f>IF(基本信息!$C$4="B",D8-C8,"")</f>
        <v/>
      </c>
      <c r="F8" s="61" t="str">
        <f>IF(基本信息!$C$4&lt;&gt;"B","",IF(C8=0,0,ROUND(E8/ABS(C8),4)))</f>
        <v/>
      </c>
      <c r="H8" s="42"/>
      <c r="I8" s="46" t="str">
        <f>IF(C8-H8=0,"OK","F")</f>
        <v>OK</v>
      </c>
    </row>
    <row r="9" ht="15" spans="1:9">
      <c r="A9" s="68" t="str">
        <f>基本信息!B25</f>
        <v>银行存款</v>
      </c>
      <c r="B9" s="23" t="str">
        <f>目录!F10</f>
        <v>3-1-2</v>
      </c>
      <c r="C9" s="19">
        <f>'3.1.2银行存款'!E19</f>
        <v>0</v>
      </c>
      <c r="D9" s="20" t="str">
        <f>IF(基本信息!$C$4="B",'3.1.2银行存款'!F19,"")</f>
        <v/>
      </c>
      <c r="E9" s="21" t="str">
        <f>IF(基本信息!$C$4="B",D9-C9,"")</f>
        <v/>
      </c>
      <c r="F9" s="61" t="str">
        <f>IF(基本信息!$C$4&lt;&gt;"B","",IF(C9=0,0,ROUND(E9/ABS(C9),4)))</f>
        <v/>
      </c>
      <c r="H9" s="42"/>
      <c r="I9" s="46" t="str">
        <f>IF(C9-H9=0,"OK","F")</f>
        <v>OK</v>
      </c>
    </row>
    <row r="10" ht="15" spans="1:9">
      <c r="A10" s="68" t="str">
        <f>基本信息!B26</f>
        <v>其他货币资金</v>
      </c>
      <c r="B10" s="23" t="str">
        <f>目录!F11</f>
        <v>3-1-3</v>
      </c>
      <c r="C10" s="19">
        <f>'3.1.3其他货币'!E19</f>
        <v>0</v>
      </c>
      <c r="D10" s="20" t="str">
        <f>IF(基本信息!$C$4="B",'3.1.3其他货币'!F19,"")</f>
        <v/>
      </c>
      <c r="E10" s="21" t="str">
        <f>IF(基本信息!$C$4="B",D10-C10,"")</f>
        <v/>
      </c>
      <c r="F10" s="61" t="str">
        <f>IF(基本信息!$C$4&lt;&gt;"B","",IF(C10=0,0,ROUND(E10/ABS(C10),4)))</f>
        <v/>
      </c>
      <c r="H10" s="42"/>
      <c r="I10" s="46" t="str">
        <f>IF(C10-H10=0,"OK","F")</f>
        <v>OK</v>
      </c>
    </row>
    <row r="11" spans="1:8">
      <c r="A11" s="26"/>
      <c r="B11" s="23"/>
      <c r="C11" s="19"/>
      <c r="D11" s="20"/>
      <c r="E11" s="21"/>
      <c r="F11" s="61"/>
      <c r="H11" s="42"/>
    </row>
    <row r="12" ht="15" spans="1:9">
      <c r="A12" s="27" t="s">
        <v>288</v>
      </c>
      <c r="B12" s="69"/>
      <c r="C12" s="30">
        <f>ROUND(SUM(C8:C11),2)</f>
        <v>0</v>
      </c>
      <c r="D12" s="31" t="str">
        <f>IF(基本信息!$C$4="B",ROUND(SUM(D8:D11),2),"")</f>
        <v/>
      </c>
      <c r="E12" s="32" t="str">
        <f>IF(基本信息!$C$4="B",ROUND(SUM(E8:E11),2),"")</f>
        <v/>
      </c>
      <c r="F12" s="101" t="str">
        <f>IF(基本信息!$C$4&lt;&gt;"B","",IF(C12=0,0,ROUND(E12/ABS(C12),4)))</f>
        <v/>
      </c>
      <c r="H12" s="45"/>
      <c r="I12" s="46" t="str">
        <f>IF(C12-H12=0,"OK","F")</f>
        <v>OK</v>
      </c>
    </row>
    <row r="13" spans="1:6">
      <c r="A13" s="33"/>
      <c r="B13" s="33"/>
      <c r="C13" s="33"/>
      <c r="D13" s="33"/>
      <c r="E13" s="33"/>
      <c r="F13" s="33"/>
    </row>
    <row r="14" spans="1:7">
      <c r="A14" s="34" t="str">
        <f>"被评估企业填表人："&amp;基本信息!$C$13</f>
        <v>被评估企业填表人：易海龙</v>
      </c>
      <c r="B14" s="35"/>
      <c r="C14" s="35"/>
      <c r="D14" s="33"/>
      <c r="E14" s="33"/>
      <c r="F14" s="47" t="str">
        <f>IF(基本信息!$C$4="B","评估人员:"&amp;基本信息!C23,"")</f>
        <v/>
      </c>
      <c r="G14" s="48"/>
    </row>
    <row r="15" spans="1:6">
      <c r="A15" s="34" t="str">
        <f>"填表日期："&amp;基本信息!$C$14</f>
        <v>填表日期：2023年8月31日</v>
      </c>
      <c r="B15" s="35"/>
      <c r="C15" s="35"/>
      <c r="D15" s="33"/>
      <c r="E15" s="33"/>
      <c r="F15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legacy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8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目录!$C82</f>
        <v>递延所得税负债评估申报明细表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目录!$E82&amp;目录!$F82</f>
        <v>表(申)6-7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17</v>
      </c>
      <c r="C6" s="11" t="s">
        <v>301</v>
      </c>
      <c r="D6" s="11" t="s">
        <v>566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17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IF(基本信息!$C$4="B","评估人员:"&amp;基本信息!$C97,"")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4" zoomScaleNormal="100" workbookViewId="0">
      <pane xSplit="10" ySplit="6" topLeftCell="K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" customWidth="1"/>
    <col min="2" max="2" width="32.1083333333333" customWidth="1"/>
    <col min="3" max="3" width="10.6666666666667" customWidth="1"/>
    <col min="4" max="4" width="9.44166666666667" customWidth="1"/>
    <col min="5" max="5" width="7.44166666666667" customWidth="1"/>
    <col min="6" max="7" width="15.6666666666667" customWidth="1"/>
    <col min="8" max="8" width="12.3333333333333" customWidth="1"/>
    <col min="9" max="9" width="8.10833333333333" customWidth="1"/>
    <col min="11" max="11" width="2.44166666666667" customWidth="1"/>
    <col min="12" max="12" width="12.4416666666667" customWidth="1"/>
  </cols>
  <sheetData>
    <row r="1" ht="20.25" spans="1:10">
      <c r="A1" s="2" t="str">
        <f>目录!$C83</f>
        <v>其他非流动负债评估申报明细表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tr">
        <f>封面!$D$13</f>
        <v>评估基准日:2023年8月31日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str">
        <f>目录!$E83&amp;目录!$F83</f>
        <v>表(申)6-8</v>
      </c>
    </row>
    <row r="4" spans="1:10">
      <c r="A4" s="5" t="str">
        <f>'1汇总'!$A$4</f>
        <v>评估申报单位:杭州富阳开发区建设投资集团有限公司</v>
      </c>
      <c r="B4" s="5"/>
      <c r="C4" s="5"/>
      <c r="D4" s="5"/>
      <c r="E4" s="5"/>
      <c r="F4" s="5"/>
      <c r="G4" s="5"/>
      <c r="H4" s="5"/>
      <c r="I4" s="5"/>
      <c r="J4" s="36" t="s">
        <v>222</v>
      </c>
    </row>
    <row r="5" spans="1:10">
      <c r="A5" s="6" t="s">
        <v>223</v>
      </c>
      <c r="B5" s="7"/>
      <c r="C5" s="7"/>
      <c r="D5" s="7"/>
      <c r="E5" s="7"/>
      <c r="F5" s="7"/>
      <c r="G5" s="8" t="s">
        <v>224</v>
      </c>
      <c r="H5" s="9"/>
      <c r="I5" s="9"/>
      <c r="J5" s="37"/>
    </row>
    <row r="6" s="1" customFormat="1" ht="12.75" spans="1:13">
      <c r="A6" s="10" t="s">
        <v>290</v>
      </c>
      <c r="B6" s="11" t="s">
        <v>17</v>
      </c>
      <c r="C6" s="11" t="s">
        <v>301</v>
      </c>
      <c r="D6" s="11" t="s">
        <v>566</v>
      </c>
      <c r="E6" s="11" t="s">
        <v>292</v>
      </c>
      <c r="F6" s="12" t="s">
        <v>225</v>
      </c>
      <c r="G6" s="13" t="s">
        <v>211</v>
      </c>
      <c r="H6" s="14" t="s">
        <v>212</v>
      </c>
      <c r="I6" s="14" t="s">
        <v>213</v>
      </c>
      <c r="J6" s="38" t="s">
        <v>293</v>
      </c>
      <c r="L6" s="39" t="s">
        <v>226</v>
      </c>
      <c r="M6" s="39" t="s">
        <v>227</v>
      </c>
    </row>
    <row r="7" spans="1:12">
      <c r="A7" s="15">
        <v>1</v>
      </c>
      <c r="B7" s="16"/>
      <c r="C7" s="16"/>
      <c r="D7" s="17"/>
      <c r="E7" s="18" t="s">
        <v>295</v>
      </c>
      <c r="F7" s="19"/>
      <c r="G7" s="20"/>
      <c r="H7" s="21" t="str">
        <f>IF(基本信息!$C$4="B",G7-F7,"")</f>
        <v/>
      </c>
      <c r="I7" s="40" t="str">
        <f>IF(基本信息!$C$4="B",IF(F7=0,0,ROUND(H7/ABS(F7),4)),"")</f>
        <v/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ht="15" spans="1:13">
      <c r="A19" s="27"/>
      <c r="B19" s="28" t="s">
        <v>288</v>
      </c>
      <c r="C19" s="29"/>
      <c r="D19" s="29"/>
      <c r="E19" s="29"/>
      <c r="F19" s="30">
        <f>ROUND(SUM(F7:F18),2)</f>
        <v>0</v>
      </c>
      <c r="G19" s="31" t="str">
        <f>IF(基本信息!$C$4="B",ROUND(SUM(G7:G18),2),"")</f>
        <v/>
      </c>
      <c r="H19" s="32" t="str">
        <f>IF(基本信息!$C$4="B",ROUND(SUM(H7:H18),2),"")</f>
        <v/>
      </c>
      <c r="I19" s="43" t="str">
        <f>IF(基本信息!$C$4="B",IF(F19=0,0,ROUND(H19/ABS(F19),4)),"")</f>
        <v/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str">
        <f>"被评估企业填表人："&amp;基本信息!$C$13</f>
        <v>被评估企业填表人：易海龙</v>
      </c>
      <c r="B21" s="35"/>
      <c r="C21" s="35"/>
      <c r="D21" s="35"/>
      <c r="E21" s="35"/>
      <c r="F21" s="35"/>
      <c r="G21" s="33"/>
      <c r="H21" s="33"/>
      <c r="I21" s="33"/>
      <c r="J21" s="47" t="str">
        <f>IF(基本信息!$C$4="B","评估人员:"&amp;基本信息!$C98,"")</f>
        <v/>
      </c>
      <c r="K21" s="48"/>
    </row>
    <row r="22" spans="1:10">
      <c r="A22" s="34" t="str">
        <f>"填表日期："&amp;基本信息!$C$14</f>
        <v>填表日期：2023年8月31日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showGridLines="0" view="pageBreakPreview" zoomScaleNormal="100" workbookViewId="0">
      <pane xSplit="8" ySplit="6" topLeftCell="I7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.25"/>
  <cols>
    <col min="1" max="1" width="6.88333333333333" customWidth="1"/>
    <col min="2" max="2" width="28.3333333333333" customWidth="1"/>
    <col min="3" max="3" width="7.44166666666667" customWidth="1"/>
    <col min="4" max="6" width="15.6666666666667" customWidth="1"/>
    <col min="7" max="7" width="14.775" customWidth="1"/>
    <col min="10" max="10" width="12.4416666666667" customWidth="1"/>
  </cols>
  <sheetData>
    <row r="1" ht="27" customHeight="1" spans="1:8">
      <c r="A1" s="2" t="str">
        <f>目录!C9</f>
        <v>库存现金评估申报明细表</v>
      </c>
      <c r="B1" s="3"/>
      <c r="C1" s="3"/>
      <c r="D1" s="3"/>
      <c r="E1" s="3"/>
      <c r="F1" s="3"/>
      <c r="G1" s="3"/>
      <c r="H1" s="3"/>
    </row>
    <row r="2" spans="1:8">
      <c r="A2" s="4" t="str">
        <f>封面!D13</f>
        <v>评估基准日:2023年8月31日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5"/>
      <c r="G3" s="36"/>
      <c r="H3" s="36" t="str">
        <f>目录!E9&amp;目录!F9</f>
        <v>表(申)3-1-1</v>
      </c>
    </row>
    <row r="4" spans="1:8">
      <c r="A4" s="5" t="str">
        <f>'1汇总'!A4</f>
        <v>评估申报单位:杭州富阳开发区建设投资集团有限公司</v>
      </c>
      <c r="B4" s="5"/>
      <c r="C4" s="5"/>
      <c r="D4" s="5"/>
      <c r="E4" s="5"/>
      <c r="F4" s="5"/>
      <c r="G4" s="5"/>
      <c r="H4" s="36" t="s">
        <v>222</v>
      </c>
    </row>
    <row r="5" spans="1:11">
      <c r="A5" s="252" t="s">
        <v>223</v>
      </c>
      <c r="B5" s="253"/>
      <c r="C5" s="253"/>
      <c r="D5" s="253"/>
      <c r="E5" s="8" t="s">
        <v>224</v>
      </c>
      <c r="F5" s="9"/>
      <c r="G5" s="9"/>
      <c r="H5" s="37"/>
      <c r="J5" s="53" t="s">
        <v>226</v>
      </c>
      <c r="K5" s="53" t="s">
        <v>227</v>
      </c>
    </row>
    <row r="6" s="1" customFormat="1" ht="12.75" spans="1:11">
      <c r="A6" s="254" t="s">
        <v>290</v>
      </c>
      <c r="B6" s="55" t="s">
        <v>291</v>
      </c>
      <c r="C6" s="55" t="s">
        <v>292</v>
      </c>
      <c r="D6" s="255" t="s">
        <v>225</v>
      </c>
      <c r="E6" s="85" t="s">
        <v>211</v>
      </c>
      <c r="F6" s="86" t="s">
        <v>212</v>
      </c>
      <c r="G6" s="86" t="s">
        <v>213</v>
      </c>
      <c r="H6" s="87" t="s">
        <v>293</v>
      </c>
      <c r="J6" s="39"/>
      <c r="K6" s="39"/>
    </row>
    <row r="7" spans="1:10">
      <c r="A7" s="15">
        <v>1</v>
      </c>
      <c r="B7" s="16" t="s">
        <v>294</v>
      </c>
      <c r="C7" s="16" t="s">
        <v>295</v>
      </c>
      <c r="D7" s="19"/>
      <c r="E7" s="20"/>
      <c r="F7" s="21" t="str">
        <f>IF(基本信息!$C$4="B",E7-D7,"")</f>
        <v/>
      </c>
      <c r="G7" s="40" t="str">
        <f>IF(基本信息!$C$4&lt;&gt;"B","",IF(D7=0,0,ROUND(F7/ABS(D7),4)))</f>
        <v/>
      </c>
      <c r="H7" s="145"/>
      <c r="J7" s="42"/>
    </row>
    <row r="8" spans="1:10">
      <c r="A8" s="15">
        <f>A7+1</f>
        <v>2</v>
      </c>
      <c r="B8" s="18"/>
      <c r="C8" s="18"/>
      <c r="D8" s="19"/>
      <c r="E8" s="20"/>
      <c r="F8" s="21"/>
      <c r="G8" s="40"/>
      <c r="H8" s="145"/>
      <c r="J8" s="42"/>
    </row>
    <row r="9" spans="1:10">
      <c r="A9" s="22"/>
      <c r="B9" s="23"/>
      <c r="C9" s="23"/>
      <c r="D9" s="19"/>
      <c r="E9" s="20"/>
      <c r="F9" s="21"/>
      <c r="G9" s="40"/>
      <c r="H9" s="145"/>
      <c r="J9" s="42"/>
    </row>
    <row r="10" spans="1:10">
      <c r="A10" s="26"/>
      <c r="B10" s="23"/>
      <c r="C10" s="23"/>
      <c r="D10" s="19"/>
      <c r="E10" s="20"/>
      <c r="F10" s="21"/>
      <c r="G10" s="40"/>
      <c r="H10" s="145"/>
      <c r="J10" s="42"/>
    </row>
    <row r="11" ht="15" spans="1:11">
      <c r="A11" s="27"/>
      <c r="B11" s="176" t="s">
        <v>288</v>
      </c>
      <c r="C11" s="176"/>
      <c r="D11" s="30">
        <f>ROUND(SUM(D7:D10),2)</f>
        <v>0</v>
      </c>
      <c r="E11" s="31" t="str">
        <f>IF(基本信息!$C$4="B",ROUND(SUM(E7:E10),2),"")</f>
        <v/>
      </c>
      <c r="F11" s="32" t="str">
        <f>IF(基本信息!$C$4="B",ROUND(SUM(F7:F10),2),"")</f>
        <v/>
      </c>
      <c r="G11" s="43" t="str">
        <f>IF(基本信息!$C$4&lt;&gt;"B","",IF(D11=0,0,ROUND(F11/ABS(D11),4)))</f>
        <v/>
      </c>
      <c r="H11" s="256"/>
      <c r="J11" s="45"/>
      <c r="K11" s="46" t="str">
        <f>IF(D11-J11=0,"OK","F")</f>
        <v>OK</v>
      </c>
    </row>
    <row r="12" spans="1:8">
      <c r="A12" s="33"/>
      <c r="B12" s="33"/>
      <c r="C12" s="33"/>
      <c r="D12" s="33"/>
      <c r="E12" s="33"/>
      <c r="F12" s="33"/>
      <c r="G12" s="33"/>
      <c r="H12" s="33"/>
    </row>
    <row r="13" spans="1:9">
      <c r="A13" s="34" t="str">
        <f>"被评估企业填表人："&amp;基本信息!$C$13</f>
        <v>被评估企业填表人：易海龙</v>
      </c>
      <c r="B13" s="35"/>
      <c r="C13" s="35"/>
      <c r="D13" s="35"/>
      <c r="E13" s="33"/>
      <c r="F13" s="33"/>
      <c r="G13" s="33"/>
      <c r="H13" s="47" t="str">
        <f>IF(基本信息!$C$4="B","评估人员:"&amp;基本信息!C24,"")</f>
        <v/>
      </c>
      <c r="I13" s="48"/>
    </row>
    <row r="14" spans="1:8">
      <c r="A14" s="34" t="str">
        <f>"填表日期："&amp;基本信息!$C$14</f>
        <v>填表日期：2023年8月31日</v>
      </c>
      <c r="B14" s="35"/>
      <c r="C14" s="35"/>
      <c r="D14" s="35"/>
      <c r="E14" s="33"/>
      <c r="F14" s="33"/>
      <c r="G14" s="33"/>
      <c r="H14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Y z R U G L U G m + o A A A A + A A A A B I A H A B D b 2 5 m a W c v U G F j a 2 F n Z S 5 4 b W w g o h g A K K A U A A A A A A A A A A A A A A A A A A A A A A A A A A A A h Y / B C o J A F E V / R W b v P G e k E n m O C 7 c Z Q R B t B 5 1 0 S M f Q M a V f a 9 E n 9 Q s J Z b V r e S / n w r m P 2 x 3 j s a 6 c i 2 o 7 3 Z i I M O o R R 5 m s y b U p I t L b o x u Q W O B W Z i d Z K G e C T R e O n Y 5 I a e 0 5 B B i G g Q 4 + b d o C u O c x O K T r X V a q W r r a d F a a T J H P K v + / I g L 3 L x n B a c D o I v A Z X S 0 5 w l x j q s 0 X 4 Z M x 9 R B + S k z 6 y v a t E t f S T T Y I c 0 R 4 v x B P U E s D B B Q A A g A I A K 2 M 0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j N F Q K I p H u A 4 A A A A R A A A A E w A c A E Z v c m 1 1 b G F z L 1 N l Y 3 R p b 2 4 x L m 0 g o h g A K K A U A A A A A A A A A A A A A A A A A A A A A A A A A A A A K 0 5 N L s n M z 1 M I h t C G 1 g B Q S w E C L Q A U A A I A C A C t j N F Q Y t Q a b 6 g A A A D 4 A A A A E g A A A A A A A A A A A A A A A A A A A A A A Q 2 9 u Z m l n L 1 B h Y 2 t h Z 2 U u e G 1 s U E s B A i 0 A F A A C A A g A r Y z R U A / K 6 a u k A A A A 6 Q A A A B M A A A A A A A A A A A A A A A A A 9 A A A A F t D b 2 5 0 Z W 5 0 X 1 R 5 c G V z X S 5 4 b W x Q S w E C L Q A U A A I A C A C t j N F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i P + Y j e K J E C g A V l T i R C h D Q A A A A A C A A A A A A A Q Z g A A A A E A A C A A A A D S v b X E j E + j P 5 O K O + z H h 4 L K S K l U C H C 8 A s m i M p K w 6 I t o E Q A A A A A O g A A A A A I A A C A A A A D y h e t L M G v I m U G W v C b H B H 6 + + S B 9 S x I x l L 2 J A Q c f n 1 o N y V A A A A A Z v n j Y p 2 v Q d o y u V r O 6 G X Y H n w i J 1 a 7 D m e a D 1 5 H b h h O k v O y / K V w t E 0 U z 1 X Q E b e l 2 7 v A h s N i d 2 l X W A + k v W e X R Z y t W v W Q X s 8 h i i i t z 7 T c e a a U Q X U A A A A C Z g f t W R z M J A T v 3 n s B L d T K X O 3 W 5 p J w X A L i + J A N g 4 6 f f i Y E + E d M X 8 j 0 v 2 p y 2 j z A w X J E c b E O s b P k u z V h e M s z c u a J j < / D a t a M a s h u p > 
</file>

<file path=customXml/itemProps1.xml><?xml version="1.0" encoding="utf-8"?>
<ds:datastoreItem xmlns:ds="http://schemas.openxmlformats.org/officeDocument/2006/customXml" ds:itemID="{49939CC4-25B7-4F41-8669-023EB8E58F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81</vt:i4>
      </vt:variant>
    </vt:vector>
  </HeadingPairs>
  <TitlesOfParts>
    <vt:vector size="81" baseType="lpstr">
      <vt:lpstr>说明</vt:lpstr>
      <vt:lpstr>基本信息</vt:lpstr>
      <vt:lpstr>封面</vt:lpstr>
      <vt:lpstr>目录</vt:lpstr>
      <vt:lpstr>1汇总</vt:lpstr>
      <vt:lpstr>2分类</vt:lpstr>
      <vt:lpstr>3流资总</vt:lpstr>
      <vt:lpstr>3.1货币总</vt:lpstr>
      <vt:lpstr>3.1.1现金</vt:lpstr>
      <vt:lpstr>3.1.2银行存款</vt:lpstr>
      <vt:lpstr>3.1.3其他货币</vt:lpstr>
      <vt:lpstr>3.2交易金融</vt:lpstr>
      <vt:lpstr>3.3衍生金融</vt:lpstr>
      <vt:lpstr>3.4应收票据</vt:lpstr>
      <vt:lpstr>3.5应收账款</vt:lpstr>
      <vt:lpstr>3.6应收融资</vt:lpstr>
      <vt:lpstr>3.7预付款项</vt:lpstr>
      <vt:lpstr>3.8其他应收</vt:lpstr>
      <vt:lpstr>3.9存货</vt:lpstr>
      <vt:lpstr>3.9.1材料采购</vt:lpstr>
      <vt:lpstr>3.9.2原材料</vt:lpstr>
      <vt:lpstr>3.9.3在产品</vt:lpstr>
      <vt:lpstr>3.9.4产成品</vt:lpstr>
      <vt:lpstr>3.9.5委托加工</vt:lpstr>
      <vt:lpstr>3.9.6包装低值</vt:lpstr>
      <vt:lpstr>3.10合同资产</vt:lpstr>
      <vt:lpstr>3.11持有待售</vt:lpstr>
      <vt:lpstr>3.12-1年到期</vt:lpstr>
      <vt:lpstr>3.13其他流动</vt:lpstr>
      <vt:lpstr>4非流资总</vt:lpstr>
      <vt:lpstr>4.1债权投资</vt:lpstr>
      <vt:lpstr>4.2其他债权</vt:lpstr>
      <vt:lpstr>4.3长期应收</vt:lpstr>
      <vt:lpstr>4.4长期股权</vt:lpstr>
      <vt:lpstr>4.5权益工具</vt:lpstr>
      <vt:lpstr>4.6其他金融</vt:lpstr>
      <vt:lpstr>4.7投资性房地产</vt:lpstr>
      <vt:lpstr>投资性房地产汇总</vt:lpstr>
      <vt:lpstr>房地产</vt:lpstr>
      <vt:lpstr>Sheet1</vt:lpstr>
      <vt:lpstr>4.8.1.2构筑物</vt:lpstr>
      <vt:lpstr>4.8.1.3管沟</vt:lpstr>
      <vt:lpstr>4.8.2.1机械设备</vt:lpstr>
      <vt:lpstr>4.8.2.2运输设备</vt:lpstr>
      <vt:lpstr>4.8.2.3电子设备</vt:lpstr>
      <vt:lpstr>4.8.2.4其他设备</vt:lpstr>
      <vt:lpstr>4.9在建工程</vt:lpstr>
      <vt:lpstr>4.9.1建筑工程</vt:lpstr>
      <vt:lpstr>4.9.2设备工程</vt:lpstr>
      <vt:lpstr>4.9.3其他工程</vt:lpstr>
      <vt:lpstr>4.13无形资产</vt:lpstr>
      <vt:lpstr>4.13.1土地使用权</vt:lpstr>
      <vt:lpstr>4.13.2其他无形</vt:lpstr>
      <vt:lpstr>4.14开发支出</vt:lpstr>
      <vt:lpstr>4.15商誉</vt:lpstr>
      <vt:lpstr>4.16长期待摊</vt:lpstr>
      <vt:lpstr>4.17递延资产</vt:lpstr>
      <vt:lpstr>4.18其他非流资</vt:lpstr>
      <vt:lpstr>5流负总</vt:lpstr>
      <vt:lpstr>5.1短借款</vt:lpstr>
      <vt:lpstr>5.2交易金融负债</vt:lpstr>
      <vt:lpstr>5.3衍生金融负债</vt:lpstr>
      <vt:lpstr>5.4应付票据</vt:lpstr>
      <vt:lpstr>5.5应付账款</vt:lpstr>
      <vt:lpstr>5.6预收款</vt:lpstr>
      <vt:lpstr>5.7合同债</vt:lpstr>
      <vt:lpstr>5.8应付薪酬</vt:lpstr>
      <vt:lpstr>5.9应交税</vt:lpstr>
      <vt:lpstr>5.10其他应付</vt:lpstr>
      <vt:lpstr>5.11持有待售负债</vt:lpstr>
      <vt:lpstr>5.12年内到期非流负债</vt:lpstr>
      <vt:lpstr>5.13其他流负债</vt:lpstr>
      <vt:lpstr>6非流负总</vt:lpstr>
      <vt:lpstr>6.1长期借款</vt:lpstr>
      <vt:lpstr>6.2应付债券</vt:lpstr>
      <vt:lpstr>6.3租赁负债</vt:lpstr>
      <vt:lpstr>6.4长期应付</vt:lpstr>
      <vt:lpstr>6.5预计负债</vt:lpstr>
      <vt:lpstr>6.6递延收益</vt:lpstr>
      <vt:lpstr>6.7递延税负</vt:lpstr>
      <vt:lpstr>6.8其他非流负债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lq138</dc:creator>
  <cp:lastModifiedBy>LUCAA</cp:lastModifiedBy>
  <dcterms:created xsi:type="dcterms:W3CDTF">2018-01-05T07:28:00Z</dcterms:created>
  <cp:lastPrinted>2023-05-22T07:41:00Z</cp:lastPrinted>
  <dcterms:modified xsi:type="dcterms:W3CDTF">2025-08-18T06:53:46Z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C2056AD95C784364996F55D1555F4B25_13</vt:lpwstr>
  </property>
</Properties>
</file>