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080" windowHeight="12645" tabRatio="873" firstSheet="30" activeTab="30"/>
  </bookViews>
  <sheets>
    <sheet name="封面" sheetId="1" state="hidden" r:id="rId1"/>
    <sheet name="索引目录" sheetId="2" state="hidden" r:id="rId2"/>
    <sheet name="基本情况" sheetId="4" state="hidden" r:id="rId3"/>
    <sheet name="资产负债表" sheetId="5" state="hidden" r:id="rId4"/>
    <sheet name="利润表" sheetId="7" state="hidden" r:id="rId5"/>
    <sheet name="审定数" sheetId="8" state="hidden" r:id="rId6"/>
    <sheet name="流动汇总" sheetId="11" state="hidden" r:id="rId7"/>
    <sheet name="复制粘贴中转表" sheetId="217" state="veryHidden" r:id="rId8"/>
    <sheet name="现金" sheetId="12" state="hidden" r:id="rId9"/>
    <sheet name="银行存款" sheetId="13" state="hidden" r:id="rId10"/>
    <sheet name="其他货币资金" sheetId="14" state="hidden" r:id="rId11"/>
    <sheet name="交易性金融资产汇总" sheetId="15" state="hidden" r:id="rId12"/>
    <sheet name="交易性-股票" sheetId="16" state="hidden" r:id="rId13"/>
    <sheet name="交易性-债券" sheetId="17" state="hidden" r:id="rId14"/>
    <sheet name="交易性-基金" sheetId="18" state="hidden" r:id="rId15"/>
    <sheet name="衍生金融资产" sheetId="189" state="hidden" r:id="rId16"/>
    <sheet name="应收票据" sheetId="19" state="hidden" r:id="rId17"/>
    <sheet name="应收账款" sheetId="20" state="hidden" r:id="rId18"/>
    <sheet name="应收款项融资汇总" sheetId="192" state="hidden" r:id="rId19"/>
    <sheet name="融资-应收票据" sheetId="190" state="hidden" r:id="rId20"/>
    <sheet name="融资-应收账款" sheetId="191" state="hidden" r:id="rId21"/>
    <sheet name="预付账款" sheetId="21" state="hidden" r:id="rId22"/>
    <sheet name="其他应收款汇总" sheetId="193" state="hidden" r:id="rId23"/>
    <sheet name="应收利息" sheetId="22" state="hidden" r:id="rId24"/>
    <sheet name="应收股利" sheetId="23" state="hidden" r:id="rId25"/>
    <sheet name="其他应收款" sheetId="24" state="hidden" r:id="rId26"/>
    <sheet name="存货汇总" sheetId="25" state="hidden" r:id="rId27"/>
    <sheet name="材料采购(在途物资)" sheetId="26" state="hidden" r:id="rId28"/>
    <sheet name="在库周转材料" sheetId="28" state="hidden" r:id="rId29"/>
    <sheet name="委托加工物资" sheetId="29" state="hidden" r:id="rId30"/>
    <sheet name="标的清单" sheetId="30" r:id="rId31"/>
    <sheet name="总成本汇总表" sheetId="227" state="hidden" r:id="rId32"/>
    <sheet name="废钢价格" sheetId="231" state="hidden" r:id="rId33"/>
    <sheet name="待完成工作" sheetId="238" state="hidden" r:id="rId34"/>
    <sheet name="明细表序号4-7报废重量-企业提供" sheetId="233" state="hidden" r:id="rId35"/>
    <sheet name="明细表2报废重量-企业提供" sheetId="223" state="hidden" r:id="rId36"/>
    <sheet name="明细表序号8-10合同核实" sheetId="232" state="hidden" r:id="rId37"/>
    <sheet name="小部件" sheetId="243" state="hidden" r:id="rId38"/>
    <sheet name="YM8015成本汇总" sheetId="235" state="hidden" r:id="rId39"/>
    <sheet name="YM8016成本汇总" sheetId="236" state="hidden" r:id="rId40"/>
    <sheet name="询价记录" sheetId="239" state="hidden" r:id="rId41"/>
    <sheet name="YM8017成本汇总" sheetId="234" state="hidden" r:id="rId42"/>
    <sheet name="T8912成本汇总" sheetId="241" state="hidden" r:id="rId43"/>
    <sheet name="T8914成本汇总" sheetId="242" state="hidden" r:id="rId44"/>
    <sheet name="人工" sheetId="237" state="hidden" r:id="rId45"/>
    <sheet name="利润率" sheetId="240" state="hidden" r:id="rId46"/>
    <sheet name="库存商品明细1" sheetId="222" state="hidden" r:id="rId47"/>
    <sheet name="工资调整系数" sheetId="228" state="hidden" r:id="rId48"/>
    <sheet name="材料调整系数" sheetId="230" state="hidden" r:id="rId49"/>
    <sheet name="机会成本" sheetId="229" state="hidden" r:id="rId50"/>
    <sheet name="T8912-14" sheetId="225" state="hidden" r:id="rId51"/>
    <sheet name="YM8005-17" sheetId="226" state="hidden" r:id="rId52"/>
    <sheet name="钢铁基准日价格" sheetId="224" state="hidden" r:id="rId53"/>
    <sheet name="产成品（开发产品）" sheetId="152" state="hidden" r:id="rId54"/>
    <sheet name="在产品(自制半成品)" sheetId="31" state="hidden" r:id="rId55"/>
    <sheet name="在产品（开发成本）" sheetId="153" state="hidden" r:id="rId56"/>
    <sheet name="发出商品" sheetId="32" state="hidden" r:id="rId57"/>
    <sheet name="在用周转材料" sheetId="33" state="hidden" r:id="rId58"/>
    <sheet name="农产品" sheetId="34" state="hidden" r:id="rId59"/>
    <sheet name="消耗性生物资产" sheetId="35" state="hidden" r:id="rId60"/>
    <sheet name="工程施工" sheetId="36" state="hidden" r:id="rId61"/>
    <sheet name="合同资产" sheetId="198" state="hidden" r:id="rId62"/>
    <sheet name="持有待售资产" sheetId="199" state="hidden" r:id="rId63"/>
    <sheet name="一年到期非流动资产" sheetId="37" state="hidden" r:id="rId64"/>
    <sheet name="其他流动资产" sheetId="38" state="hidden" r:id="rId65"/>
    <sheet name="非流动资产汇总" sheetId="39" state="hidden" r:id="rId66"/>
    <sheet name="可供出售金融资产汇总" sheetId="40" state="hidden" r:id="rId67"/>
    <sheet name="可出售-股票" sheetId="41" state="hidden" r:id="rId68"/>
    <sheet name="可出售-债券" sheetId="42" state="hidden" r:id="rId69"/>
    <sheet name="可出售-股权" sheetId="212" state="hidden" r:id="rId70"/>
    <sheet name="可出售-其他" sheetId="43" state="hidden" r:id="rId71"/>
    <sheet name="持有到期投资" sheetId="44" state="hidden" r:id="rId72"/>
    <sheet name="债权投资" sheetId="200" state="hidden" r:id="rId73"/>
    <sheet name="其他债权投资" sheetId="201" state="hidden" r:id="rId74"/>
    <sheet name="长期应收" sheetId="45" state="hidden" r:id="rId75"/>
    <sheet name="股权投资" sheetId="46" state="hidden" r:id="rId76"/>
    <sheet name="其他权益工具投资" sheetId="202" state="hidden" r:id="rId77"/>
    <sheet name="其他非流动金融资产" sheetId="203" state="hidden" r:id="rId78"/>
    <sheet name="投资性房地产汇总表" sheetId="204" state="hidden" r:id="rId79"/>
    <sheet name="投资性房地产-房屋成本模式" sheetId="47" state="hidden" r:id="rId80"/>
    <sheet name="投资性房地产-房屋公允价值模式" sheetId="48" state="hidden" r:id="rId81"/>
    <sheet name="投资性房地产-土地成本模式" sheetId="49" state="hidden" r:id="rId82"/>
    <sheet name="投资性房地产-土地公允价值模式" sheetId="50" state="hidden" r:id="rId83"/>
    <sheet name="固定资产汇总" sheetId="51" state="hidden" r:id="rId84"/>
    <sheet name="房屋建筑物" sheetId="52" state="hidden" r:id="rId85"/>
    <sheet name="构筑物" sheetId="53" state="hidden" r:id="rId86"/>
    <sheet name="管道沟槽" sheetId="54" state="hidden" r:id="rId87"/>
    <sheet name="井巷" sheetId="112" state="hidden" r:id="rId88"/>
    <sheet name="长输管线" sheetId="220" state="hidden" r:id="rId89"/>
    <sheet name="机器设备" sheetId="55" state="hidden" r:id="rId90"/>
    <sheet name="车辆" sheetId="56" state="hidden" r:id="rId91"/>
    <sheet name="电子设备" sheetId="57" state="hidden" r:id="rId92"/>
    <sheet name="飞机" sheetId="113" state="hidden" r:id="rId93"/>
    <sheet name="土地" sheetId="58" state="hidden" r:id="rId94"/>
    <sheet name="在建工程汇总" sheetId="59" state="hidden" r:id="rId95"/>
    <sheet name="在建(土建)" sheetId="60" state="hidden" r:id="rId96"/>
    <sheet name="在建(设备)" sheetId="61" state="hidden" r:id="rId97"/>
    <sheet name="工程物资" sheetId="62" state="hidden" r:id="rId98"/>
    <sheet name="生产性生物资产" sheetId="64" state="hidden" r:id="rId99"/>
    <sheet name="油气资产" sheetId="65" state="hidden" r:id="rId100"/>
    <sheet name="使用权资产" sheetId="205" state="hidden" r:id="rId101"/>
    <sheet name="无形资产汇总" sheetId="66" state="hidden" r:id="rId102"/>
    <sheet name="无形-土地" sheetId="67" state="hidden" r:id="rId103"/>
    <sheet name="无形-矿业权" sheetId="68" state="hidden" r:id="rId104"/>
    <sheet name="无形-其他" sheetId="69" state="hidden" r:id="rId105"/>
    <sheet name="开发支出" sheetId="70" state="hidden" r:id="rId106"/>
    <sheet name="商誉" sheetId="71" state="hidden" r:id="rId107"/>
    <sheet name="长期待摊费用" sheetId="72" state="hidden" r:id="rId108"/>
    <sheet name="递延所得税资产" sheetId="73" state="hidden" r:id="rId109"/>
    <sheet name="其他非流动资产" sheetId="74" state="hidden" r:id="rId110"/>
    <sheet name="流动负债汇总" sheetId="75" state="hidden" r:id="rId111"/>
    <sheet name="短期借款" sheetId="76" state="hidden" r:id="rId112"/>
    <sheet name="交易性金融负债" sheetId="77" state="hidden" r:id="rId113"/>
    <sheet name="衍生金融负债" sheetId="206" state="hidden" r:id="rId114"/>
    <sheet name="应付票据" sheetId="78" state="hidden" r:id="rId115"/>
    <sheet name="应付账款" sheetId="79" state="hidden" r:id="rId116"/>
    <sheet name="预收账款" sheetId="80" state="hidden" r:id="rId117"/>
    <sheet name="合同负债" sheetId="207" state="hidden" r:id="rId118"/>
    <sheet name="职工薪酬" sheetId="81" state="hidden" r:id="rId119"/>
    <sheet name="应交税费" sheetId="82" state="hidden" r:id="rId120"/>
    <sheet name="其他应付款合计" sheetId="208" state="hidden" r:id="rId121"/>
    <sheet name="应付利息" sheetId="83" state="hidden" r:id="rId122"/>
    <sheet name="应付股利" sheetId="84" state="hidden" r:id="rId123"/>
    <sheet name="其他应付款" sheetId="85" state="hidden" r:id="rId124"/>
    <sheet name="持有待售负债" sheetId="209" state="hidden" r:id="rId125"/>
    <sheet name="一年到期非流动负债" sheetId="86" state="hidden" r:id="rId126"/>
    <sheet name="其他流动负债" sheetId="87" state="hidden" r:id="rId127"/>
    <sheet name="非流动负债汇总" sheetId="88" state="hidden" r:id="rId128"/>
    <sheet name="长期借款" sheetId="89" state="hidden" r:id="rId129"/>
    <sheet name="应付债券" sheetId="90" state="hidden" r:id="rId130"/>
    <sheet name="租赁负债" sheetId="210" state="hidden" r:id="rId131"/>
    <sheet name="长期应付款" sheetId="91" state="hidden" r:id="rId132"/>
    <sheet name="预计负债" sheetId="93" state="hidden" r:id="rId133"/>
    <sheet name="递延收益" sheetId="211" state="hidden" r:id="rId134"/>
    <sheet name="递延所得税负债" sheetId="94" state="hidden" r:id="rId135"/>
    <sheet name="其他非流动负债" sheetId="95" state="hidden" r:id="rId136"/>
    <sheet name="报告信息表" sheetId="102" state="hidden" r:id="rId137"/>
    <sheet name="委托人" sheetId="106" state="hidden" r:id="rId138"/>
    <sheet name="股权树" sheetId="107" state="hidden" r:id="rId139"/>
    <sheet name="三年一期简表" sheetId="105" state="hidden" r:id="rId140"/>
    <sheet name="长期股权投资结果汇总" sheetId="111" state="hidden" r:id="rId141"/>
    <sheet name="报告信息整表引用" sheetId="99" state="hidden" r:id="rId142"/>
    <sheet name="资产基础法" sheetId="98" state="hidden" r:id="rId143"/>
  </sheets>
  <externalReferences>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s>
  <definedNames>
    <definedName name="_xlnm._FilterDatabase" localSheetId="30" hidden="1">标的清单!$A$5:$F$55</definedName>
    <definedName name="_.dbf">#REF!</definedName>
    <definedName name="___BSP2">#REF!</definedName>
    <definedName name="__BSP2">#REF!</definedName>
    <definedName name="__BZ1">#REF!</definedName>
    <definedName name="_22BZ1_">[1]填表说明!$E$11</definedName>
    <definedName name="_999年12月31日股份应收帐款.dbf">#REF!</definedName>
    <definedName name="_BSP2">[1]填表说明!$A$33:$N$76</definedName>
    <definedName name="_BZ1">#REF!</definedName>
    <definedName name="_Fill" hidden="1">[2]eqpmad2!#REF!</definedName>
    <definedName name="_xlnm._FilterDatabase" localSheetId="88" hidden="1">长输管线!$A$6:$AH$6</definedName>
    <definedName name="_xlnm._FilterDatabase" localSheetId="142" hidden="1">资产基础法!$A$2:$H$247</definedName>
    <definedName name="_xlnm._FilterDatabase" hidden="1">#REF!</definedName>
    <definedName name="_Key1" hidden="1">#REF!</definedName>
    <definedName name="_km1">[3]报表格式!$B$264:$B$264</definedName>
    <definedName name="_Order1" hidden="1">255</definedName>
    <definedName name="_Sort" hidden="1">#REF!</definedName>
    <definedName name="_Table1_In1" hidden="1">#REF!</definedName>
    <definedName name="_Table2_Out" hidden="1">#REF!</definedName>
    <definedName name="a">[1]填表说明!$A$2:$D$39</definedName>
    <definedName name="aa">[1]填表说明!#REF!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[4]明细分类账!$A$1:$J$467</definedName>
    <definedName name="AS2DocOpenMode" hidden="1">"AS2DocumentEdit"</definedName>
    <definedName name="B.dbf">#REF!</definedName>
    <definedName name="bb">[1]委托方承诺函!$C$31</definedName>
    <definedName name="BH">[1]填表说明!$E$2</definedName>
    <definedName name="BS">[1]填表说明!$A$4:$J$57</definedName>
    <definedName name="BSCS">[1]填表说明!$A$61:$J$112</definedName>
    <definedName name="BSCSP2">[1]填表说明!$V$33:$AF$76</definedName>
    <definedName name="BZ">[1]填表说明!$E$11</definedName>
    <definedName name="BZ_DY">[1]填表说明!$A$1</definedName>
    <definedName name="clah">#REF!</definedName>
    <definedName name="clz">#REF!</definedName>
    <definedName name="Database">#REF!</definedName>
    <definedName name="DCF打印">[1]填表说明!$B$1:$T$78</definedName>
    <definedName name="DWMC">[1]填表说明!$A$3</definedName>
    <definedName name="FANWEI1">[1]企业应提供资料!$C$4:$C$101</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gdzc">#REF!</definedName>
    <definedName name="GGSQ">[1]填表说明!$C$11</definedName>
    <definedName name="hh">[1]资产占有方承诺函!$A$15</definedName>
    <definedName name="hjp">[1]资产占有方承诺函!$A$15</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IOU">[1]填表说明!$H$3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42742.9544097222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[1]填表说明!$A$5:$N$37</definedName>
    <definedName name="ISCS">[1]填表说明!$A$41:$N$72</definedName>
    <definedName name="ISCSP">[1]填表说明!$A$85:$N$113</definedName>
    <definedName name="ISP">[1]填表说明!$A$1:$N$29</definedName>
    <definedName name="JZRQ">[1]填表说明!$B$11</definedName>
    <definedName name="KMDM">#REF!</definedName>
    <definedName name="Mark_A类设备机器设备总体金额">#REF!</definedName>
    <definedName name="Mark_B类设备机器设备总体金额">#REF!</definedName>
    <definedName name="Mark_B类设备中不同设备选取勘察项占全部B类设备总金额">#REF!</definedName>
    <definedName name="Mark_C类设备机器设备总体金额">#REF!</definedName>
    <definedName name="Mark_C类设备中不同设备选取勘察项占全部C类设备总金额">#REF!</definedName>
    <definedName name="Mark_车辆勘察项占全部车辆总金额">#REF!</definedName>
    <definedName name="Mark_车辆整体抽盘比例">#REF!</definedName>
    <definedName name="Mark_车辆整体勘察数量不少于">#REF!</definedName>
    <definedName name="Mark_电子设备勘察数量占全部电子设备总金额">#REF!</definedName>
    <definedName name="Mark_电子设备整体抽盘比例">#REF!</definedName>
    <definedName name="Mark_电子设备整体勘察数量">#REF!</definedName>
    <definedName name="Mark_房屋建筑抽样序号">#REF!</definedName>
    <definedName name="Mark_房屋建筑结构分类项数">#REF!</definedName>
    <definedName name="Mark_房屋建筑砖混结构项数">#REF!</definedName>
    <definedName name="Mark_房屋建筑砖木结构项数">#REF!</definedName>
    <definedName name="Mark_机构id">#REF!</definedName>
    <definedName name="Mark_基准日">#REF!</definedName>
    <definedName name="Mark_激活sheet">#REF!</definedName>
    <definedName name="Mark_明细表类型">#REF!</definedName>
    <definedName name="Mark_其他账龄">#REF!</definedName>
    <definedName name="Mark_其他账龄金额">#REF!</definedName>
    <definedName name="Mark_其他总金额">#REF!</definedName>
    <definedName name="Mark_其他总项数">#REF!</definedName>
    <definedName name="Mark_启用记录操作历史">#REF!</definedName>
    <definedName name="Mark_是否开启实时校验">#REF!</definedName>
    <definedName name="Mark_是否已初始化">#REF!</definedName>
    <definedName name="Mark_项目id">#REF!</definedName>
    <definedName name="Mark_行业级别">#REF!</definedName>
    <definedName name="Mark_账龄">#REF!</definedName>
    <definedName name="Mark_账龄金额">#REF!</definedName>
    <definedName name="Mark_整体抽盘比例">#REF!+#REF!</definedName>
    <definedName name="Mark_整体勘察数量">#REF!</definedName>
    <definedName name="Mark_总金额">#REF!</definedName>
    <definedName name="Mark_总项数">#REF!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_xlnm.Print_Area" localSheetId="27">'材料采购(在途物资)'!$A$2:$O$29</definedName>
    <definedName name="_xlnm.Print_Area" localSheetId="90">车辆!$A$2:$V$29</definedName>
    <definedName name="_xlnm.Print_Area" localSheetId="124">持有待售负债!$A$2:$I$28</definedName>
    <definedName name="_xlnm.Print_Area" localSheetId="62">持有待售资产!$A$2:$J$29</definedName>
    <definedName name="_xlnm.Print_Area" localSheetId="71">持有到期投资!$A$2:$M$29</definedName>
    <definedName name="_xlnm.Print_Area" localSheetId="26">存货汇总!$A$2:$G$31</definedName>
    <definedName name="_xlnm.Print_Area" localSheetId="133">递延收益!$A$2:$I$28</definedName>
    <definedName name="_xlnm.Print_Area" localSheetId="134">递延所得税负债!$A$2:$H$29</definedName>
    <definedName name="_xlnm.Print_Area" localSheetId="108">递延所得税资产!$A$2:$H$29</definedName>
    <definedName name="_xlnm.Print_Area" localSheetId="91">电子设备!$A$2:$U$29</definedName>
    <definedName name="_xlnm.Print_Area" localSheetId="111">短期借款!$A$2:$M$29</definedName>
    <definedName name="_xlnm.Print_Area" localSheetId="56">发出商品!$A$2:$P$31</definedName>
    <definedName name="_xlnm.Print_Area" localSheetId="84">房屋建筑物!$A$2:$AH$29</definedName>
    <definedName name="_xlnm.Print_Area" localSheetId="92">飞机!$A$2:$BH$20</definedName>
    <definedName name="_xlnm.Print_Area" localSheetId="127">非流动负债汇总!$A$2:$G$31</definedName>
    <definedName name="_xlnm.Print_Area" localSheetId="65">非流动资产汇总!$A$2:$G$32</definedName>
    <definedName name="_xlnm.Print_Area" localSheetId="60">工程施工!$A$2:$L$31</definedName>
    <definedName name="_xlnm.Print_Area" localSheetId="97">工程物资!$A$2:$Q$29</definedName>
    <definedName name="_xlnm.Print_Area" localSheetId="85">构筑物!$A$2:$V$29</definedName>
    <definedName name="_xlnm.Print_Area" localSheetId="75">股权投资!$A$2:$L$29</definedName>
    <definedName name="_xlnm.Print_Area" localSheetId="83">固定资产汇总!$A$2:$L$27</definedName>
    <definedName name="_xlnm.Print_Area" localSheetId="86">管道沟槽!$A$2:$T$29</definedName>
    <definedName name="_xlnm.Print_Area" localSheetId="117">合同负债!$A$2:$AB$29</definedName>
    <definedName name="_xlnm.Print_Area" localSheetId="61">合同资产!$A$2:$AF$33</definedName>
    <definedName name="_xlnm.Print_Area" localSheetId="89">机器设备!$A$2:$U$29</definedName>
    <definedName name="_xlnm.Print_Area" localSheetId="12">'交易性-股票'!$A$2:$L$29</definedName>
    <definedName name="_xlnm.Print_Area" localSheetId="14">'交易性-基金'!$A$2:$M$29</definedName>
    <definedName name="_xlnm.Print_Area" localSheetId="112">交易性金融负债!$A$2:$I$29</definedName>
    <definedName name="_xlnm.Print_Area" localSheetId="11">交易性金融资产汇总!$A$2:$G$29</definedName>
    <definedName name="_xlnm.Print_Area" localSheetId="13">'交易性-债券'!$A$2:$L$29</definedName>
    <definedName name="_xlnm.Print_Area" localSheetId="87">井巷!$A$2:$AZ$38</definedName>
    <definedName name="_xlnm.Print_Area" localSheetId="105">开发支出!$A$2:$J$29</definedName>
    <definedName name="_xlnm.Print_Area" localSheetId="67">'可出售-股票'!$A$2:$N$29</definedName>
    <definedName name="_xlnm.Print_Area" localSheetId="69">'可出售-股权'!$A$2:$M$29</definedName>
    <definedName name="_xlnm.Print_Area" localSheetId="70">'可出售-其他'!$A$2:$M$29</definedName>
    <definedName name="_xlnm.Print_Area" localSheetId="68">'可出售-债券'!$A$2:$M$29</definedName>
    <definedName name="_xlnm.Print_Area" localSheetId="66">可供出售金融资产汇总!$A$2:$H$30</definedName>
    <definedName name="_xlnm.Print_Area" localSheetId="110">流动负债汇总!$A$2:$G$30</definedName>
    <definedName name="_xlnm.Print_Area" localSheetId="6">流动汇总!$A$2:$I$31</definedName>
    <definedName name="_xlnm.Print_Area" localSheetId="58">农产品!$A$2:$N$29</definedName>
    <definedName name="_xlnm.Print_Area" localSheetId="135">其他非流动负债!$A$2:$I$29</definedName>
    <definedName name="_xlnm.Print_Area" localSheetId="77">其他非流动金融资产!$A$2:$L$30</definedName>
    <definedName name="_xlnm.Print_Area" localSheetId="109">其他非流动资产!$A$2:$I$29</definedName>
    <definedName name="_xlnm.Print_Area" localSheetId="10">其他货币资金!$A$2:$L$29</definedName>
    <definedName name="_xlnm.Print_Area" localSheetId="126">其他流动负债!$A$2:$I$29</definedName>
    <definedName name="_xlnm.Print_Area" localSheetId="64">其他流动资产!$A$2:$J$29</definedName>
    <definedName name="_xlnm.Print_Area" localSheetId="76">其他权益工具投资!$A$2:$M$30</definedName>
    <definedName name="_xlnm.Print_Area" localSheetId="123">其他应付款!$A$2:$I$29</definedName>
    <definedName name="_xlnm.Print_Area" localSheetId="120">其他应付款合计!$A$2:$G$29</definedName>
    <definedName name="_xlnm.Print_Area" localSheetId="25">其他应收款!$A$2:$S$32</definedName>
    <definedName name="_xlnm.Print_Area" localSheetId="22">其他应收款汇总!$A$2:$G$29</definedName>
    <definedName name="_xlnm.Print_Area" localSheetId="73">其他债权投资!$A$2:$N$31</definedName>
    <definedName name="_xlnm.Print_Area" localSheetId="19">'融资-应收票据'!$A$2:$K$29</definedName>
    <definedName name="_xlnm.Print_Area" localSheetId="20">'融资-应收账款'!$A$2:$S$31</definedName>
    <definedName name="_xlnm.Print_Area" localSheetId="106">商誉!$A$2:$J$29</definedName>
    <definedName name="_xlnm.Print_Area" localSheetId="30">标的清单!$A$2:$F$55</definedName>
    <definedName name="_xlnm.Print_Area" localSheetId="98">生产性生物资产!$A$2:$R$29</definedName>
    <definedName name="_xlnm.Print_Area" localSheetId="100">使用权资产!$A$2:$X$31</definedName>
    <definedName name="_xlnm.Print_Area" localSheetId="79">'投资性房地产-房屋成本模式'!$A$2:$AA$29</definedName>
    <definedName name="_xlnm.Print_Area" localSheetId="78">投资性房地产汇总表!$A$2:$G$33</definedName>
    <definedName name="_xlnm.Print_Area" localSheetId="81">'投资性房地产-土地成本模式'!$A$2:$S$29</definedName>
    <definedName name="_xlnm.Print_Area" localSheetId="82">'投资性房地产-土地公允价值模式'!$A$2:$S$29</definedName>
    <definedName name="_xlnm.Print_Area" localSheetId="93">土地!$A$2:$T$30</definedName>
    <definedName name="_xlnm.Print_Area" localSheetId="29">委托加工物资!$A$2:$P$29</definedName>
    <definedName name="_xlnm.Print_Area" localSheetId="103">'无形-矿业权'!$A$2:$P$29</definedName>
    <definedName name="_xlnm.Print_Area" localSheetId="104">'无形-其他'!$A$2:$O$29</definedName>
    <definedName name="_xlnm.Print_Area" localSheetId="102">'无形-土地'!$A$2:$S$29</definedName>
    <definedName name="_xlnm.Print_Area" localSheetId="101">无形资产汇总!$A$2:$G$29</definedName>
    <definedName name="_xlnm.Print_Area" localSheetId="8">现金!$A$2:$J$29</definedName>
    <definedName name="_xlnm.Print_Area" localSheetId="59">消耗性生物资产!$A$2:$P$29</definedName>
    <definedName name="_xlnm.Print_Area" localSheetId="113">衍生金融负债!$A$2:$J$28</definedName>
    <definedName name="_xlnm.Print_Area" localSheetId="15">衍生金融资产!$A$2:$L$29</definedName>
    <definedName name="_xlnm.Print_Area" localSheetId="125">一年到期非流动负债!$A$2:$J$29</definedName>
    <definedName name="_xlnm.Print_Area" localSheetId="63">一年到期非流动资产!$A$2:$J$29</definedName>
    <definedName name="_xlnm.Print_Area" localSheetId="9">银行存款!$A$2:$K$29</definedName>
    <definedName name="_xlnm.Print_Area" localSheetId="122">应付股利!$A$2:$I$29</definedName>
    <definedName name="_xlnm.Print_Area" localSheetId="121">应付利息!$A$2:$L$29</definedName>
    <definedName name="_xlnm.Print_Area" localSheetId="114">应付票据!$A$2:$J$29</definedName>
    <definedName name="_xlnm.Print_Area" localSheetId="129">应付债券!$A$2:$K$29</definedName>
    <definedName name="_xlnm.Print_Area" localSheetId="115">应付账款!$A$2:$I$29</definedName>
    <definedName name="_xlnm.Print_Area" localSheetId="119">应交税费!$A$2:$I$29</definedName>
    <definedName name="_xlnm.Print_Area" localSheetId="24">应收股利!$A$2:$J$29</definedName>
    <definedName name="_xlnm.Print_Area" localSheetId="18">应收款项融资汇总!$A$2:$G$29</definedName>
    <definedName name="_xlnm.Print_Area" localSheetId="23">应收利息!$A$2:$L$29</definedName>
    <definedName name="_xlnm.Print_Area" localSheetId="16">应收票据!$A$2:$K$29</definedName>
    <definedName name="_xlnm.Print_Area" localSheetId="17">应收账款!$A$2:$S$31</definedName>
    <definedName name="_xlnm.Print_Area" localSheetId="99">油气资产!$A$2:$S$29</definedName>
    <definedName name="_xlnm.Print_Area" localSheetId="21">预付账款!$A$2:$L$29</definedName>
    <definedName name="_xlnm.Print_Area" localSheetId="132">预计负债!$A$2:$I$29</definedName>
    <definedName name="_xlnm.Print_Area" localSheetId="116">预收账款!$A$2:$I$29</definedName>
    <definedName name="_xlnm.Print_Area" localSheetId="54">'在产品(自制半成品)'!$A$2:$O$31</definedName>
    <definedName name="_xlnm.Print_Area" localSheetId="96">'在建(设备)'!$A$2:$W$29</definedName>
    <definedName name="_xlnm.Print_Area" localSheetId="95">'在建(土建)'!$A$2:$O$29</definedName>
    <definedName name="_xlnm.Print_Area" localSheetId="94">在建工程汇总!$A$2:$G$29</definedName>
    <definedName name="_xlnm.Print_Area" localSheetId="28">在库周转材料!$A$2:$O$29</definedName>
    <definedName name="_xlnm.Print_Area" localSheetId="57">在用周转材料!$A$2:$P$29</definedName>
    <definedName name="_xlnm.Print_Area" localSheetId="72">债权投资!$A$2:$N$31</definedName>
    <definedName name="_xlnm.Print_Area" localSheetId="107">长期待摊费用!$A$2:$M$29</definedName>
    <definedName name="_xlnm.Print_Area" localSheetId="128">长期借款!$A$2:$M$29</definedName>
    <definedName name="_xlnm.Print_Area" localSheetId="131">长期应付款!$A$2:$M$29</definedName>
    <definedName name="_xlnm.Print_Area" localSheetId="74">长期应收!$A$2:$J$29</definedName>
    <definedName name="_xlnm.Print_Area" localSheetId="88">长输管线!$A$2:$AF$30</definedName>
    <definedName name="_xlnm.Print_Area" localSheetId="118">职工薪酬!$A$2:$H$28</definedName>
    <definedName name="_xlnm.Print_Area" localSheetId="130">租赁负债!$A$2:$P$28</definedName>
    <definedName name="_xlnm.Print_Area">#REF!</definedName>
    <definedName name="Print_Area_MI">#REF!</definedName>
    <definedName name="_xlnm.Print_Titles" localSheetId="27">'材料采购(在途物资)'!$2:$6</definedName>
    <definedName name="_xlnm.Print_Titles" localSheetId="90">车辆!$2:$6</definedName>
    <definedName name="_xlnm.Print_Titles" localSheetId="124">持有待售负债!$2:$5</definedName>
    <definedName name="_xlnm.Print_Titles" localSheetId="62">持有待售资产!$2:$6</definedName>
    <definedName name="_xlnm.Print_Titles" localSheetId="71">持有到期投资!$2:$5</definedName>
    <definedName name="_xlnm.Print_Titles" localSheetId="133">递延收益!$2:$5</definedName>
    <definedName name="_xlnm.Print_Titles" localSheetId="134">递延所得税负债!$2:$5</definedName>
    <definedName name="_xlnm.Print_Titles" localSheetId="108">递延所得税资产!$2:$5</definedName>
    <definedName name="_xlnm.Print_Titles" localSheetId="91">电子设备!$2:$6</definedName>
    <definedName name="_xlnm.Print_Titles" localSheetId="111">短期借款!$2:$5</definedName>
    <definedName name="_xlnm.Print_Titles" localSheetId="56">发出商品!$2:$6</definedName>
    <definedName name="_xlnm.Print_Titles" localSheetId="84">房屋建筑物!$2:$6</definedName>
    <definedName name="_xlnm.Print_Titles" localSheetId="92">飞机!$2:$6</definedName>
    <definedName name="_xlnm.Print_Titles" localSheetId="60">工程施工!$2:$6</definedName>
    <definedName name="_xlnm.Print_Titles" localSheetId="97">工程物资!$2:$6</definedName>
    <definedName name="_xlnm.Print_Titles" localSheetId="85">构筑物!$2:$6</definedName>
    <definedName name="_xlnm.Print_Titles" localSheetId="75">股权投资!$2:$5</definedName>
    <definedName name="_xlnm.Print_Titles" localSheetId="86">管道沟槽!$2:$6</definedName>
    <definedName name="_xlnm.Print_Titles" localSheetId="117">合同负债!$2:$6</definedName>
    <definedName name="_xlnm.Print_Titles" localSheetId="89">机器设备!$2:$6</definedName>
    <definedName name="_xlnm.Print_Titles" localSheetId="12">'交易性-股票'!$2:$5</definedName>
    <definedName name="_xlnm.Print_Titles" localSheetId="14">'交易性-基金'!$2:$5</definedName>
    <definedName name="_xlnm.Print_Titles" localSheetId="112">交易性金融负债!$2:$5</definedName>
    <definedName name="_xlnm.Print_Titles" localSheetId="13">'交易性-债券'!$2:$5</definedName>
    <definedName name="_xlnm.Print_Titles" localSheetId="87">井巷!$2:$6</definedName>
    <definedName name="_xlnm.Print_Titles" localSheetId="105">开发支出!$2:$5</definedName>
    <definedName name="_xlnm.Print_Titles" localSheetId="67">'可出售-股票'!$2:$5</definedName>
    <definedName name="_xlnm.Print_Titles" localSheetId="69">'可出售-股权'!$2:$5</definedName>
    <definedName name="_xlnm.Print_Titles" localSheetId="70">'可出售-其他'!$2:$5</definedName>
    <definedName name="_xlnm.Print_Titles" localSheetId="68">'可出售-债券'!$2:$5</definedName>
    <definedName name="_xlnm.Print_Titles" localSheetId="58">农产品!$2:$6</definedName>
    <definedName name="_xlnm.Print_Titles" localSheetId="135">其他非流动负债!$2:$5</definedName>
    <definedName name="_xlnm.Print_Titles" localSheetId="77">其他非流动金融资产!$2:$5</definedName>
    <definedName name="_xlnm.Print_Titles" localSheetId="109">其他非流动资产!$2:$5</definedName>
    <definedName name="_xlnm.Print_Titles" localSheetId="10">其他货币资金!$2:$5</definedName>
    <definedName name="_xlnm.Print_Titles" localSheetId="126">其他流动负债!$2:$5</definedName>
    <definedName name="_xlnm.Print_Titles" localSheetId="64">其他流动资产!$2:$5</definedName>
    <definedName name="_xlnm.Print_Titles" localSheetId="76">其他权益工具投资!$2:$5</definedName>
    <definedName name="_xlnm.Print_Titles" localSheetId="123">其他应付款!$2:$5</definedName>
    <definedName name="_xlnm.Print_Titles" localSheetId="25">其他应收款!$2:$5</definedName>
    <definedName name="_xlnm.Print_Titles" localSheetId="73">其他债权投资!$2:$6</definedName>
    <definedName name="_xlnm.Print_Titles" localSheetId="19">'融资-应收票据'!$2:$5</definedName>
    <definedName name="_xlnm.Print_Titles" localSheetId="20">'融资-应收账款'!$2:$5</definedName>
    <definedName name="_xlnm.Print_Titles" localSheetId="106">商誉!$2:$5</definedName>
    <definedName name="_xlnm.Print_Titles" localSheetId="30">标的清单!$2:$5</definedName>
    <definedName name="_xlnm.Print_Titles" localSheetId="98">生产性生物资产!$2:$6</definedName>
    <definedName name="_xlnm.Print_Titles" localSheetId="100">使用权资产!$2:$6</definedName>
    <definedName name="_xlnm.Print_Titles" localSheetId="93">土地!$2:$6</definedName>
    <definedName name="_xlnm.Print_Titles" localSheetId="29">委托加工物资!$2:$6</definedName>
    <definedName name="_xlnm.Print_Titles" localSheetId="103">'无形-矿业权'!$2:$5</definedName>
    <definedName name="_xlnm.Print_Titles" localSheetId="104">'无形-其他'!$2:$5</definedName>
    <definedName name="_xlnm.Print_Titles" localSheetId="102">'无形-土地'!$2:$5</definedName>
    <definedName name="_xlnm.Print_Titles" localSheetId="8">现金!$2:$5</definedName>
    <definedName name="_xlnm.Print_Titles" localSheetId="59">消耗性生物资产!$2:$6</definedName>
    <definedName name="_xlnm.Print_Titles" localSheetId="113">衍生金融负债!$2:$5</definedName>
    <definedName name="_xlnm.Print_Titles" localSheetId="15">衍生金融资产!$2:$5</definedName>
    <definedName name="_xlnm.Print_Titles" localSheetId="125">一年到期非流动负债!$2:$5</definedName>
    <definedName name="_xlnm.Print_Titles" localSheetId="63">一年到期非流动资产!$2:$5</definedName>
    <definedName name="_xlnm.Print_Titles" localSheetId="9">银行存款!$2:$5</definedName>
    <definedName name="_xlnm.Print_Titles" localSheetId="122">应付股利!$2:$5</definedName>
    <definedName name="_xlnm.Print_Titles" localSheetId="121">应付利息!$2:$5</definedName>
    <definedName name="_xlnm.Print_Titles" localSheetId="114">应付票据!$2:$5</definedName>
    <definedName name="_xlnm.Print_Titles" localSheetId="129">应付债券!$2:$5</definedName>
    <definedName name="_xlnm.Print_Titles" localSheetId="115">应付账款!$2:$5</definedName>
    <definedName name="_xlnm.Print_Titles" localSheetId="119">应交税费!$2:$5</definedName>
    <definedName name="_xlnm.Print_Titles" localSheetId="24">应收股利!$2:$5</definedName>
    <definedName name="_xlnm.Print_Titles" localSheetId="23">应收利息!$2:$5</definedName>
    <definedName name="_xlnm.Print_Titles" localSheetId="16">应收票据!$2:$5</definedName>
    <definedName name="_xlnm.Print_Titles" localSheetId="17">应收账款!$2:$5</definedName>
    <definedName name="_xlnm.Print_Titles" localSheetId="99">油气资产!$2:$6</definedName>
    <definedName name="_xlnm.Print_Titles" localSheetId="21">预付账款!$2:$5</definedName>
    <definedName name="_xlnm.Print_Titles" localSheetId="132">预计负债!$2:$5</definedName>
    <definedName name="_xlnm.Print_Titles" localSheetId="116">预收账款!$2:$5</definedName>
    <definedName name="_xlnm.Print_Titles" localSheetId="54">'在产品(自制半成品)'!$2:$6</definedName>
    <definedName name="_xlnm.Print_Titles" localSheetId="96">'在建(设备)'!$2:$6</definedName>
    <definedName name="_xlnm.Print_Titles" localSheetId="95">'在建(土建)'!$2:$5</definedName>
    <definedName name="_xlnm.Print_Titles" localSheetId="28">在库周转材料!$2:$6</definedName>
    <definedName name="_xlnm.Print_Titles" localSheetId="57">在用周转材料!$2:$6</definedName>
    <definedName name="_xlnm.Print_Titles" localSheetId="72">债权投资!$2:$6</definedName>
    <definedName name="_xlnm.Print_Titles" localSheetId="107">长期待摊费用!$2:$5</definedName>
    <definedName name="_xlnm.Print_Titles" localSheetId="128">长期借款!$2:$5</definedName>
    <definedName name="_xlnm.Print_Titles" localSheetId="131">长期应付款!$2:$6</definedName>
    <definedName name="_xlnm.Print_Titles" localSheetId="74">长期应收!$2:$5</definedName>
    <definedName name="_xlnm.Print_Titles" localSheetId="88">长输管线!$2:$6</definedName>
    <definedName name="_xlnm.Print_Titles" localSheetId="118">职工薪酬!$2:$5</definedName>
    <definedName name="_xlnm.Print_Titles" localSheetId="130">租赁负债!$2:$5</definedName>
    <definedName name="QGGS">[1]填表说明!$D$11</definedName>
    <definedName name="qq">#REF!</definedName>
    <definedName name="RQ">[1]填表说明!$E$17</definedName>
    <definedName name="sheet1">[1]填表说明!$B$1:$M$41</definedName>
    <definedName name="sheet2">[1]填表说明!$B$1:$AE$87</definedName>
    <definedName name="sheet3">[1]填表说明!$B$1:$AE$88</definedName>
    <definedName name="sheet4">[1]填表说明!$B$1:$AE$97</definedName>
    <definedName name="sheet5">[1]填表说明!$B$1:$AE$97</definedName>
    <definedName name="sheet6">[1]填表说明!$B$1:$AE$97</definedName>
    <definedName name="sheet7">[1]填表说明!$B$1:$AE$97</definedName>
    <definedName name="ss">[1]资产占有方承诺函!$A$15</definedName>
    <definedName name="TB00372631_8d0e_413a_8ec4_ae1bc071bd6c" hidden="1">#REF!</definedName>
    <definedName name="TB004d3885_cbe5_47db_86ab_f4eb048d3ad1" hidden="1">#REF!</definedName>
    <definedName name="TB00f79293_9f17_4fdb_980b_a02fdab34be7" hidden="1">#REF!</definedName>
    <definedName name="TB0117d61f_77cc_4f38_b522_6fac88327256" hidden="1">#REF!</definedName>
    <definedName name="TB017bfe46_f778_4dc0_88d3_40d783cdf740" hidden="1">#REF!</definedName>
    <definedName name="TB02152fa7_79bc_4c86_af3e_46ad1f617e37" hidden="1">#REF!</definedName>
    <definedName name="TB021666c1_989b_4029_8e0c_c1f564a93013" hidden="1">#REF!</definedName>
    <definedName name="TB024951d0_9198_4e38_863a_0be47fafd866" hidden="1">#REF!</definedName>
    <definedName name="TB02b9cf68_f45e_4716_94c1_85445d8be8d8" hidden="1">#REF!</definedName>
    <definedName name="TB02fe9976_f890_4b7c_9d4f_33e18d9f7d69" hidden="1">#REF!</definedName>
    <definedName name="TB033eee44_b2ca_49de_bbba_5e785a090934" hidden="1">#REF!</definedName>
    <definedName name="TB0389caa3_f495_4573_be22_7e5063acba04" hidden="1">#REF!</definedName>
    <definedName name="TB0398d723_b302_4c7e_9497_c1edc7461ab5" hidden="1">#REF!</definedName>
    <definedName name="TB03d3e029_f81c_4bf3_ab71_b13ca3644fd5" hidden="1">#REF!</definedName>
    <definedName name="TB03ea251c_32e0_4d77_a7d6_11e11cea0698" hidden="1">#REF!</definedName>
    <definedName name="TB0413dfd3_baa5_4537_9e7b_f7a6ac8b059c" hidden="1">#REF!</definedName>
    <definedName name="TB04a04b89_1658_485e_bfc7_f6910883929b" hidden="1">#REF!</definedName>
    <definedName name="TB04bf0d19_d210_4264_997f_0bee2bb6952e" hidden="1">#REF!</definedName>
    <definedName name="TB04c8fc49_29a4_4693_94bf_d7ca7c96884f" hidden="1">#REF!</definedName>
    <definedName name="TB05061636_a83b_4435_b625_bc2e8a025ddd" hidden="1">#REF!</definedName>
    <definedName name="TB05235188_0752_4f44_ae80_cfb5d42089ab" hidden="1">#REF!</definedName>
    <definedName name="TB056b195d_df9a_4cbb_9545_cac878024b40" hidden="1">#REF!</definedName>
    <definedName name="TB057d918c_fb36_4c45_ba89_7bbc967d4316" hidden="1">#REF!</definedName>
    <definedName name="TB05827bcd_a2b2_4ad9_8a87_4d1d176f54e3" hidden="1">#REF!</definedName>
    <definedName name="TB058c7074_d55b_4057_aa40_283f51257e5f" hidden="1">#REF!</definedName>
    <definedName name="TB05b7e125_1db1_4126_b35c_e6b9551cbf8c" hidden="1">#REF!</definedName>
    <definedName name="TB05baa1a2_ed3a_4e23_9f07_6b0ec5b8d641" hidden="1">#REF!</definedName>
    <definedName name="TB05d3e6d6_7f24_4293_9ce8_defb9d2bba11" hidden="1">#REF!</definedName>
    <definedName name="TB06162981_c6e3_40dd_94e2_f4a7ca54f9a2" hidden="1">#REF!</definedName>
    <definedName name="TB06cbd474_0309_4170_b963_2149c390923c" hidden="1">#REF!</definedName>
    <definedName name="TB0714f5ac_2af5_42ee_8bdb_ef8c112bc462" hidden="1">#REF!</definedName>
    <definedName name="TB0718bb5a_83c1_4395_8836_faa0cd5ea117" hidden="1">#REF!</definedName>
    <definedName name="TB074709eb_8481_4ae7_a348_c55883364fe7" hidden="1">#REF!</definedName>
    <definedName name="TB075dccb8_5ec9_4d45_8334_7d74e9eac07e" hidden="1">#REF!</definedName>
    <definedName name="TB0762e1e1_050e_4f6c_bca4_2d06207dc6bd" hidden="1">#REF!</definedName>
    <definedName name="TB07c4cd28_925b_4dbc_9e03_1788fd8cfe0b" hidden="1">#REF!</definedName>
    <definedName name="TB08194e91_43ae_4777_a5a8_82be286f56c4" hidden="1">#REF!</definedName>
    <definedName name="TB082235fa_ab8e_4114_a54b_04e8164ea2b2" hidden="1">#REF!</definedName>
    <definedName name="TB083748fa_fb23_4b91_a3aa_9b44366ca655" hidden="1">#REF!</definedName>
    <definedName name="TB086ac561_b452_48f4_83ea_8ece48b04da8" hidden="1">#REF!</definedName>
    <definedName name="TB08d6bf25_4241_4991_88e5_bcdc0c0733b8" hidden="1">#REF!</definedName>
    <definedName name="TB09038289_6d55_4d72_9512_bf4ea9cf487b" hidden="1">#REF!</definedName>
    <definedName name="TB09967199_43e9_4518_9ffd_8c45df7c8584" hidden="1">#REF!</definedName>
    <definedName name="TB09c8c886_a07b_45e4_94ea_966f921eadb5" hidden="1">#REF!</definedName>
    <definedName name="TB09cd0bae_2637_48a7_bf6b_2082f2bee5ef" hidden="1">#REF!</definedName>
    <definedName name="TB09dab34e_8b7a_4141_9516_618b90ce660d" hidden="1">#REF!</definedName>
    <definedName name="TB09f29d78_77f2_4a77_af16_ce59ee3874c6" hidden="1">#REF!</definedName>
    <definedName name="TB09f79774_fa23_4367_99a1_149900c81901" hidden="1">#REF!</definedName>
    <definedName name="TB0a72c54e_4672_486b_ac21_976e1e461bb1" hidden="1">#REF!</definedName>
    <definedName name="TB0abadc1f_5774_4a25_a921_302151b9ff26" hidden="1">#REF!</definedName>
    <definedName name="TB0ac3ce46_0de1_4968_a6f5_c49fd78ac13b" hidden="1">#REF!</definedName>
    <definedName name="TB0bd3c154_1763_4bb3_8b38_8ba9bf764d0c" hidden="1">#REF!</definedName>
    <definedName name="TB0bfb75af_b036_41dc_b6a2_617a2d3a6627" hidden="1">#REF!</definedName>
    <definedName name="TB0c5b653b_f56d_48de_afbd_d1ecda6adbbc" hidden="1">#REF!</definedName>
    <definedName name="TB0c8307c0_8caa_4ade_9642_c0380bce35cd" hidden="1">#REF!</definedName>
    <definedName name="TB0c940525_caed_4c40_989b_f15044d46390" hidden="1">#REF!</definedName>
    <definedName name="TB0d13da13_e469_44ec_b89e_f8000e414313" hidden="1">#REF!</definedName>
    <definedName name="TB0d6656d9_40ec_4f3a_bd5d_44af84da0a4a" hidden="1">#REF!</definedName>
    <definedName name="TB0dbce425_a79e_4f98_8dab_9ceae95730de" hidden="1">#REF!</definedName>
    <definedName name="TB0dbeb16e_8370_4801_9a68_0294bc4880f0" hidden="1">#REF!</definedName>
    <definedName name="TB0dd79564_f150_4539_b9fc_f6b40a214275" hidden="1">#REF!</definedName>
    <definedName name="TB0e2dcc77_4748_45cc_b854_696b3506f666" hidden="1">#REF!</definedName>
    <definedName name="TB0e433176_a346_4993_a392_3c13b5c35eed" hidden="1">#REF!</definedName>
    <definedName name="TB0e88f3f6_eedf_4d9d_b1b8_c6b48638cc1c" hidden="1">#REF!</definedName>
    <definedName name="TB0f3957f2_b792_4ffa_b4ed_891562ac19e6" hidden="1">#REF!</definedName>
    <definedName name="TB0f3e4361_888f_4815_a81d_0642bd133246" hidden="1">#REF!</definedName>
    <definedName name="TB0f505dc2_bbd1_4066_a9be_88420ebbf6e5" hidden="1">#REF!</definedName>
    <definedName name="TB0f7eea23_e868_4fa5_b218_d727b756cce3" hidden="1">#REF!</definedName>
    <definedName name="TB0fe3c1ab_4ae6_4594_a05f_a3795122cefd" hidden="1">#REF!</definedName>
    <definedName name="TB1013fe2b_8dcd_476f_ab2e_ca34436bb465" hidden="1">#REF!</definedName>
    <definedName name="TB106d205f_288a_44cd_85e1_62500cde75a6" hidden="1">#REF!</definedName>
    <definedName name="TB106e59a6_3c9b_47cd_88c4_1220c26b89f0" hidden="1">#REF!</definedName>
    <definedName name="TB108d411f_e947_43e2_887e_2b9ca5838123" hidden="1">#REF!</definedName>
    <definedName name="TB10c8d2d5_bd4e_428c_8898_2265bfff9a3e" hidden="1">#REF!</definedName>
    <definedName name="TB10c8ed77_622d_4522_b145_64a8bb18a745" hidden="1">#REF!</definedName>
    <definedName name="TB11102515_6500_4a9e_88a6_33082ee25840" hidden="1">#REF!</definedName>
    <definedName name="TB11406672_4ab7_4e07_931a_37da1f82ce9b" hidden="1">#REF!</definedName>
    <definedName name="TB11a61e0f_7911_4588_84ed_c1f9a51c3f3c" hidden="1">#REF!</definedName>
    <definedName name="TB11a8b08f_25fa_4634_8f73_7e241921d7d4" hidden="1">#REF!</definedName>
    <definedName name="TB11b187f7_26e3_4e55_8e7d_3bc603a7fc70" hidden="1">#REF!</definedName>
    <definedName name="TB11cfd504_485b_4e87_9e35_1ed22ee94619" hidden="1">#REF!</definedName>
    <definedName name="TB11fb8b16_0adc_4fa8_b157_d011e414ace4" hidden="1">#REF!</definedName>
    <definedName name="TB12267f0b_10b7_4c7b_a5ec_f6ae6047e355" hidden="1">#REF!</definedName>
    <definedName name="TB1288ca40_a729_4e6a_8bd3_dcedc45e1917" hidden="1">#REF!</definedName>
    <definedName name="TB12c81851_31c9_4828_98b2_fb00961ee661" hidden="1">#REF!</definedName>
    <definedName name="TB131353d4_65aa_4f17_a961_fcc297b03617" hidden="1">#REF!</definedName>
    <definedName name="TB13865ffa_c3f9_4273_b20f_6076fe2689c9" hidden="1">#REF!</definedName>
    <definedName name="TB13b7486a_12d4_4ea6_8c3b_4ef40d7f59f5" hidden="1">#REF!</definedName>
    <definedName name="TB13bdab14_5418_483a_9262_3a4784ee5499" hidden="1">#REF!</definedName>
    <definedName name="TB13e1b390_bcfd_4d60_b86e_944890adde17" hidden="1">#REF!</definedName>
    <definedName name="TB140ddc32_b05b_43e2_ba66_040643cd932e" hidden="1">#REF!</definedName>
    <definedName name="TB141a881c_3eb9_4930_9b4d_15f2448f00a4" hidden="1">#REF!</definedName>
    <definedName name="TB144dc393_47e5_4fad_b199_b7c744609c7c" hidden="1">#REF!</definedName>
    <definedName name="TB1460631d_5711_41c7_8270_522cd4d7be9a" hidden="1">#REF!</definedName>
    <definedName name="TB14e8b775_55fb_4486_8038_ae1785ff3385" hidden="1">#REF!</definedName>
    <definedName name="TB1520dbaa_184f_4ae3_964d_8d37a30e2fbb" hidden="1">#REF!</definedName>
    <definedName name="TB153bc6a3_50f2_40e8_b677_b906cdc24258" hidden="1">#REF!</definedName>
    <definedName name="TB1567b36e_cece_438b_8b19_e27e37bac1b9" hidden="1">#REF!</definedName>
    <definedName name="TB1596f870_8e1f_4092_b543_0cc5f940c671" hidden="1">#REF!</definedName>
    <definedName name="TB15c6fc60_9386_4c85_934b_ce1c69b293fd" hidden="1">#REF!</definedName>
    <definedName name="TB15d504b7_fa05_4e06_bb9c_91fea06c94ca" hidden="1">#REF!</definedName>
    <definedName name="TB16273f63_b96b_42a6_a186_07f475556f97" hidden="1">#REF!</definedName>
    <definedName name="TB178e87ae_915e_4a12_b5a1_ce118f387af1" hidden="1">#REF!</definedName>
    <definedName name="TB17a00baf_5d0a_4c30_9b93_8607ef20480b" hidden="1">#REF!</definedName>
    <definedName name="TB1802d908_f060_48d5_9f1a_5ca6125f638b" hidden="1">#REF!</definedName>
    <definedName name="TB1884c859_eca4_40a4_a918_55eac1a09e0d" hidden="1">#REF!</definedName>
    <definedName name="TB188add6e_3718_4a65_a8b7_2efe1f3bf337" hidden="1">#REF!</definedName>
    <definedName name="TB18959c41_c180_415c_9fb3_eb60f9e26357" hidden="1">#REF!</definedName>
    <definedName name="TB18ad9808_3be5_4822_9d6e_882900748fea" hidden="1">#REF!</definedName>
    <definedName name="TB18bc750b_2bf8_4b2f_94e5_c195df4307cf" hidden="1">#REF!</definedName>
    <definedName name="TB1985c24f_7a60_4e82_9ca8_790d62b72974" hidden="1">#REF!</definedName>
    <definedName name="TB1986d2ff_e5b6_4ac5_9007_d0cfea6e11c2" hidden="1">#REF!</definedName>
    <definedName name="TB19a22651_a0ea_4f2b_8334_926ce71c4904" hidden="1">#REF!</definedName>
    <definedName name="TB19aee9d7_e7ba_42e7_aea1_74bf75da192d" hidden="1">#REF!</definedName>
    <definedName name="TB19ca3862_1d29_46f6_bfec_23cdbe23a629" hidden="1">#REF!</definedName>
    <definedName name="TB19ed3f46_2c5b_4c8d_b6bf_cba8914b8156" hidden="1">#REF!</definedName>
    <definedName name="TB1a1c6bb5_1cbc_474b_8b17_c3a0cf632483" hidden="1">#REF!</definedName>
    <definedName name="TB1a4d0034_2ad7_4f14_86f7_dc58ef3cc629" hidden="1">#REF!</definedName>
    <definedName name="TB1aae63e1_9b92_4abc_bbc7_bf6f9b903a4e" hidden="1">#REF!</definedName>
    <definedName name="TB1abab069_ddda_45db_bb89_c1c860d5aa4f" hidden="1">#REF!</definedName>
    <definedName name="TB1afc8bc5_cbce_42a2_80f4_761beb984cae" hidden="1">#REF!</definedName>
    <definedName name="TB1aff519d_2957_4e42_aa54_0ffe28248563" hidden="1">#REF!</definedName>
    <definedName name="TB1b00144b_df6a_4020_b33a_e563a549772d" hidden="1">#REF!</definedName>
    <definedName name="TB1b74921b_4e85_43b9_a0e7_590cf9fd5ccf" hidden="1">#REF!</definedName>
    <definedName name="TB1ba93d5d_61d9_4cda_a92c_666108a3a46d" hidden="1">#REF!</definedName>
    <definedName name="TB1ca8f670_090a_41d5_ae50_d50f11514f97" hidden="1">#REF!</definedName>
    <definedName name="TB1d99f1ad_4e36_4490_8d0b_7ace8aef3e63" hidden="1">#REF!</definedName>
    <definedName name="TB1dc54b9c_e24b_441c_947a_deab77f0d8d4" hidden="1">#REF!</definedName>
    <definedName name="TB1de60f9a_506b_489f_bcc0_528d1b4a7a0b" hidden="1">#REF!</definedName>
    <definedName name="TB1df50854_3f10_4978_830c_57e2bb3fc0a9" hidden="1">#REF!</definedName>
    <definedName name="TB1e24a7ca_8f88_4c37_b381_ede4ab2ceb06" hidden="1">#REF!</definedName>
    <definedName name="TB1e44c1d9_9c7c_4f12_9399_b9383fcfca36" hidden="1">#REF!</definedName>
    <definedName name="TB1e552b8e_4760_4023_8f02_085de019fc50" hidden="1">#REF!</definedName>
    <definedName name="TB1e5f73ee_a282_4bd7_ba24_a3af5f9d1aab" hidden="1">#REF!</definedName>
    <definedName name="TB1e64e226_f5c2_4e50_93b6_31f32e2fb012" hidden="1">#REF!</definedName>
    <definedName name="TB1e7ce21f_f42d_4ab0_a3d2_f356627e83e7" hidden="1">#REF!</definedName>
    <definedName name="TB1e97e45e_18d1_48f8_945c_1f9ed055a890" hidden="1">#REF!</definedName>
    <definedName name="TB1ec4ad2e_4505_4d4f_8c57_09552be52873" hidden="1">#REF!</definedName>
    <definedName name="TB1f6db658_ab4f_4715_b4f7_8c73644cac80" hidden="1">#REF!</definedName>
    <definedName name="TB1f705a4f_4eab_48d8_8fd3_412aac7f1a02" hidden="1">#REF!</definedName>
    <definedName name="TB1f7bcddf_67a6_45e6_a1e3_dbc987a91b51" hidden="1">#REF!</definedName>
    <definedName name="TB1fb5f6de_4267_46f5_a665_3bb330666219" hidden="1">#REF!</definedName>
    <definedName name="TB1fbb474d_1b7c_4b99_829d_3ec803348189" hidden="1">#REF!</definedName>
    <definedName name="TB206e6777_ec09_4f8d_bc18_05eb17f74970" hidden="1">#REF!</definedName>
    <definedName name="TB20bb6580_4e1f_4b31_995a_ca21d37acef5" hidden="1">#REF!</definedName>
    <definedName name="TB20c12fc6_814f_48c1_aae7_292c32f4d502" hidden="1">#REF!</definedName>
    <definedName name="TB2119e55b_ee07_40cc_bfe2_d2d8d89e23cf" hidden="1">#REF!</definedName>
    <definedName name="TB21922235_4bca_4dbb_bced_a08f52a9c91c" hidden="1">#REF!</definedName>
    <definedName name="TB21a20cc0_ad78_4213_9455_f1848b422834" hidden="1">#REF!</definedName>
    <definedName name="TB21adb03c_3261_4a6f_82f6_b6012342b4d3" hidden="1">#REF!</definedName>
    <definedName name="TB22525519_7b4c_405b_a499_893abeb8f681" hidden="1">#REF!</definedName>
    <definedName name="TB22611088_8b52_4b4a_8542_c9686aa78e73" hidden="1">#REF!</definedName>
    <definedName name="TB227645ef_e429_4648_908b_4ea642856f06" hidden="1">#REF!</definedName>
    <definedName name="TB22ba6e1b_175f_4bf8_8d66_be240468fb6f" hidden="1">#REF!</definedName>
    <definedName name="TB22ed36f7_420a_498d_85d8_473de9184db8" hidden="1">#REF!</definedName>
    <definedName name="TB232769d9_eb9c_4104_86e2_323c309ceb13" hidden="1">#REF!</definedName>
    <definedName name="TB23694b2f_c38a_4011_90f5_25f16b50105f" hidden="1">#REF!</definedName>
    <definedName name="TB23832367_8d76_41b2_bccc_9373c1aeca3a" hidden="1">#REF!</definedName>
    <definedName name="TB239dcfbc_4a6b_46b7_9f7b_dda7c163a5c5" hidden="1">#REF!</definedName>
    <definedName name="TB23f50d06_3515_457a_9a47_746425446bec" hidden="1">#REF!</definedName>
    <definedName name="TB23fb725e_ae93_43a0_8ec0_cf1404a687d3" hidden="1">#REF!</definedName>
    <definedName name="TB240f235f_63b8_4d88_bf0b_9e9aef5a6eb0" hidden="1">#REF!</definedName>
    <definedName name="TB2429118b_5b63_4dfb_98cc_7b4228fce9e1" hidden="1">#REF!</definedName>
    <definedName name="TB24894684_6d53_492e_9bfa_8bb136a3d3cf" hidden="1">#REF!</definedName>
    <definedName name="TB24adca88_d47a_429b_9288_e4f041857590" hidden="1">#REF!</definedName>
    <definedName name="TB24d2ccfd_769d_43dc_b7b6_fae681a6a2e3" hidden="1">#REF!</definedName>
    <definedName name="TB24e0b508_e607_45c3_b661_21c6983f9b4f" hidden="1">#REF!</definedName>
    <definedName name="TB251b0dae_41de_43e9_b4df_a72d669e6c77" hidden="1">#REF!</definedName>
    <definedName name="TB252c0150_e859_4a61_b69f_7309a50b057d" hidden="1">#REF!</definedName>
    <definedName name="TB252c8a95_3579_4c5f_861c_b26ab39f2bd8" hidden="1">#REF!</definedName>
    <definedName name="TB254062f3_98d7_4ce5_b61e_7d7b0cd1c8df" hidden="1">#REF!</definedName>
    <definedName name="TB254e119c_fb99_4d27_879a_0a81c58b7b5c" hidden="1">#REF!</definedName>
    <definedName name="TB25ae1aa7_10af_430f_acc8_1b40378ec546" hidden="1">#REF!</definedName>
    <definedName name="TB25c143e9_ed39_45b7_80b7_663336cd97ed" hidden="1">#REF!</definedName>
    <definedName name="TB25f067d0_3334_40e0_911f_4c3444e03e66" hidden="1">#REF!</definedName>
    <definedName name="TB25f811cc_3c55_4540_84d1_47254a7275bf" hidden="1">#REF!</definedName>
    <definedName name="TB2619c4ea_bebf_4a5b_ad1e_1533b502460c" hidden="1">#REF!</definedName>
    <definedName name="TB263c6515_205f_44e9_b446_ece82f547bdb" hidden="1">#REF!</definedName>
    <definedName name="TB2650bfc8_ab41_437b_b555_6e21d7580bb3" hidden="1">#REF!</definedName>
    <definedName name="TB265cf8cf_31ba_46ba_9fc2_cb7730ee0da0" hidden="1">#REF!</definedName>
    <definedName name="TB2677cca2_fe3f_4d26_8c60_8e8a26cf5e95" hidden="1">#REF!</definedName>
    <definedName name="TB269dedc0_b960_421a_9a37_ded8790c90a9" hidden="1">#REF!</definedName>
    <definedName name="TB26a6890e_cc6d_4708_b3c4_65ce3f15c104" hidden="1">#REF!</definedName>
    <definedName name="TB2728b431_0fa3_4b00_a2a1_b63443f9e3fd" hidden="1">#REF!</definedName>
    <definedName name="TB273c6d83_437b_43f7_9d8a_0e4840f2d4e9" hidden="1">#REF!</definedName>
    <definedName name="TB2825f06e_62eb_48b1_89b8_240614611643" hidden="1">#REF!</definedName>
    <definedName name="TB286cb936_15fb_416a_bd25_7d4f33355bcb" hidden="1">#REF!</definedName>
    <definedName name="TB287ba631_a67a_454c_900b_2926106f8cf9" hidden="1">#REF!</definedName>
    <definedName name="TB28a56691_f092_4f78_a2e2_3e437b470df3" hidden="1">#REF!</definedName>
    <definedName name="TB28add4f9_abbf_41a8_b5bc_b29e5018c26b" hidden="1">#REF!</definedName>
    <definedName name="TB28f90205_6cf3_42a0_9082_c6727bf33e47" hidden="1">#REF!</definedName>
    <definedName name="TB29449b73_3a4d_4dc2_bffd_6ca064f20d2f" hidden="1">#REF!</definedName>
    <definedName name="TB29b37f3e_5521_4fc5_8bee_b7223c1149e2" hidden="1">#REF!</definedName>
    <definedName name="TB29bf1d18_1904_45b3_af8b_f5e6387e921c" hidden="1">#REF!</definedName>
    <definedName name="TB2a316c65_7fb1_4b03_b9ea_eda8eb9ad31c" hidden="1">#REF!</definedName>
    <definedName name="TB2afa04e3_3953_48bb_9777_d6a2040844a5" hidden="1">#REF!</definedName>
    <definedName name="TB2b0a71fe_d425_4972_a68d_47d937f5a250" hidden="1">#REF!</definedName>
    <definedName name="TB2b1ff05e_b8de_4605_9497_60bd0f2d337e" hidden="1">#REF!</definedName>
    <definedName name="TB2b45b2ff_dd9a_413c_a3af_3fc46ce029f7" hidden="1">#REF!</definedName>
    <definedName name="TB2bbed6f8_0d35_4e7d_bf16_e91a8e4c1a71" hidden="1">#REF!</definedName>
    <definedName name="TB2bd8681a_2128_4283_9deb_8380e4ffce5b" hidden="1">#REF!</definedName>
    <definedName name="TB2c6ab7e7_b056_4377_b47f_19a6ff44aa8e" hidden="1">#REF!</definedName>
    <definedName name="TB2c7289fe_5a06_4358_9f4b_54bbd1b1607e" hidden="1">#REF!</definedName>
    <definedName name="TB2c78c269_bd5f_4fdf_98f1_76c07d06b83b" hidden="1">#REF!</definedName>
    <definedName name="TB2dbb8e59_cbf0_46e7_812f_42729357c54f" hidden="1">#REF!</definedName>
    <definedName name="TB2dc500f8_2c08_4f76_8057_f46fb1f16e52" hidden="1">#REF!</definedName>
    <definedName name="TB2e175625_725b_4490_a348_3e2eb58c67e5" hidden="1">#REF!</definedName>
    <definedName name="TB2e247539_3160_48c7_80c0_2dc2ffa38a30" hidden="1">#REF!</definedName>
    <definedName name="TB2e89f231_51b0_487c_9f22_2ab5336359f7" hidden="1">#REF!</definedName>
    <definedName name="TB2f106f74_77b0_4385_b8f5_365c4226e79b" hidden="1">#REF!</definedName>
    <definedName name="TB2f25c745_d050_4a61_aae1_2c505b08144c" hidden="1">#REF!</definedName>
    <definedName name="TB2f40e438_f88e_4bfb_a7cc_554a00505314" hidden="1">#REF!</definedName>
    <definedName name="TB2f4dc88a_6d3f_4567_9805_5ee59378566c" hidden="1">#REF!</definedName>
    <definedName name="TB2f55ee97_7d50_4ab7_93aa_91854a736f07" hidden="1">#REF!</definedName>
    <definedName name="TB2f6fcd6f_222a_4ff5_abfb_0c362b5cd395" hidden="1">#REF!</definedName>
    <definedName name="TB300fd1c6_d6d9_437a_a3a8_dd332dd52273" hidden="1">#REF!</definedName>
    <definedName name="TB304b7bcc_1d54_4152_b934_b4fee35acca6" hidden="1">#REF!</definedName>
    <definedName name="TB309547e2_8289_4c80_b51d_51dd7851a3cc" hidden="1">#REF!</definedName>
    <definedName name="TB30c98d6d_4704_424c_9e33_39b0044bbdd5" hidden="1">#REF!</definedName>
    <definedName name="TB313df11b_314d_4882_b53d_0b0a667ec263" hidden="1">#REF!</definedName>
    <definedName name="TB316171df_0deb_45de_b408_567b235a851a" hidden="1">#REF!</definedName>
    <definedName name="TB317c242d_4c70_46c3_aad0_f46bbd1c0e24" hidden="1">#REF!</definedName>
    <definedName name="TB31ad27db_a733_4335_8f0f_2c5658faf892" hidden="1">#REF!</definedName>
    <definedName name="TB3226b72f_3cfe_44cf_be4f_ea7d73e66b77" hidden="1">#REF!</definedName>
    <definedName name="TB32518e4f_185c_4aea_ad7e_fe5c8d6b93ef" hidden="1">#REF!</definedName>
    <definedName name="TB326a93f6_fa54_466c_a052_e5a8ff817d67" hidden="1">#REF!</definedName>
    <definedName name="TB32ae0867_79b1_4705_84eb_0bbdd855241e" hidden="1">#REF!</definedName>
    <definedName name="TB32b4cd0e_f19c_4c5a_8a77_f14b1e79af01" hidden="1">#REF!</definedName>
    <definedName name="TB32df53fd_8a9f_4240_9415_14aac5168eef" hidden="1">#REF!</definedName>
    <definedName name="TB332a432a_8191_4bb8_ad06_0f8f79f1d000" hidden="1">#REF!</definedName>
    <definedName name="TB33452f42_a7d9_4f08_9c4d_2bb94fcc5c1b" hidden="1">#REF!</definedName>
    <definedName name="TB33477ca8_9251_4511_ae95_849e3450c423" hidden="1">#REF!</definedName>
    <definedName name="TB3363ab54_ade8_462e_9083_11b1ede5ec61" hidden="1">#REF!</definedName>
    <definedName name="TB339a03b4_7f78_4c2a_91aa_0b1754346a49" hidden="1">#REF!</definedName>
    <definedName name="TB339eb741_9960_43e0_bd16_875fcc10d2b9" hidden="1">#REF!</definedName>
    <definedName name="TB343c16f5_4054_4368_b2b4_5cc8db870bc6" hidden="1">#REF!</definedName>
    <definedName name="TB343e205b_7300_47bb_95e3_293dfd92deed" hidden="1">#REF!</definedName>
    <definedName name="TB34473dcb_4dba_443f_941b_d64d59d3fe46" hidden="1">#REF!</definedName>
    <definedName name="TB34527660_347f_4730_81de_4ba57c4dc56a" hidden="1">#REF!</definedName>
    <definedName name="TB347965e7_851d_4565_bfb6_a233bd86cccb" hidden="1">#REF!</definedName>
    <definedName name="TB34d33b0d_73ea_4d36_bf0c_3d38887c2e1c" hidden="1">#REF!</definedName>
    <definedName name="TB35641b6e_f762_4bf7_ae87_5262bbfe4df9" hidden="1">#REF!</definedName>
    <definedName name="TB356f750d_b366_411c_a52b_d5c8a54da4db" hidden="1">#REF!</definedName>
    <definedName name="TB35940a54_480f_4ab6_839a_4689600291e7" hidden="1">#REF!</definedName>
    <definedName name="TB35a4d1f1_60b1_4260_8374_0632c7fe12e1" hidden="1">#REF!</definedName>
    <definedName name="TB35c39637_a7b7_4f26_a6b4_14f0643671f1" hidden="1">#REF!</definedName>
    <definedName name="TB35dfc324_c700_48a4_9405_15f6b9f37702" hidden="1">#REF!</definedName>
    <definedName name="TB3600a7d8_5b45_4b91_a5bf_95ac465cfa17" hidden="1">#REF!</definedName>
    <definedName name="TB361f9afa_12f6_44b0_83e2_f2a5bcde30a4" hidden="1">#REF!</definedName>
    <definedName name="TB365d7562_99cf_4a32_9f9d_5da3cd4e6681" hidden="1">#REF!</definedName>
    <definedName name="TB36610eb2_4462_442d_ae07_49612d2ccdbd" hidden="1">#REF!</definedName>
    <definedName name="TB36676b7f_d011_4c4b_8515_5d25ccb4dc35" hidden="1">#REF!</definedName>
    <definedName name="TB371f84ad_b7f2_4f1d_8577_c50a0f3d5e23" hidden="1">#REF!</definedName>
    <definedName name="TB3734d23f_5cf9_45f3_811d_ff3d44ab3c8f" hidden="1">#REF!</definedName>
    <definedName name="TB375c1dab_4761_4758_b1b3_c2436ca21470" hidden="1">#REF!</definedName>
    <definedName name="TB379b7d0d_6036_41b9_8cee_6c977659feb0" hidden="1">#REF!</definedName>
    <definedName name="TB37a4a747_435b_49cb_9af2_4ced67485ce5" hidden="1">#REF!</definedName>
    <definedName name="TB37b5ce73_a643_47e3_ba2c_cfe007fbd3fd" hidden="1">#REF!</definedName>
    <definedName name="TB37f7c012_8467_4cbb_95f0_7bfc66f611e0" hidden="1">#REF!</definedName>
    <definedName name="TB383375e9_a69d_45fb_99dd_8d9c6bd22d42" hidden="1">#REF!</definedName>
    <definedName name="TB384182c4_b852_48f3_baa7_4d1a390a0924" hidden="1">#REF!</definedName>
    <definedName name="TB38750f60_7b87_49a9_b6e0_14f5d3622ce9" hidden="1">#REF!</definedName>
    <definedName name="TB38bd843e_b103_4bee_9bfd_5699d5af236f" hidden="1">#REF!</definedName>
    <definedName name="TB38c57021_19d2_4e94_86d1_6acabe11188a" hidden="1">#REF!</definedName>
    <definedName name="TB393f4cf9_475c_4958_857a_1a87278176be" hidden="1">#REF!</definedName>
    <definedName name="TB39d9fd01_5d22_481b_b103_b298ac3d6984" hidden="1">#REF!</definedName>
    <definedName name="TB3a3d1691_f2f9_462d_86de_6f6d38420bd2" hidden="1">#REF!</definedName>
    <definedName name="TB3a63afac_9d56_48ab_94f1_68607c03d67f" hidden="1">#REF!</definedName>
    <definedName name="TB3aa10565_0668_410a_9f20_9050f1e58dc6" hidden="1">#REF!</definedName>
    <definedName name="TB3afdd7aa_b2f2_4257_8254_6326abe3f60c" hidden="1">#REF!</definedName>
    <definedName name="TB3b176d67_7c0f_464f_a2f5_ee38312e97a9" hidden="1">#REF!</definedName>
    <definedName name="TB3b32bbd5_712b_40f5_acf7_17bec72b25ea" hidden="1">#REF!</definedName>
    <definedName name="TB3b3e305a_e1f0_4035_add1_1f01192928ce" hidden="1">#REF!</definedName>
    <definedName name="TB3b49b997_dcc5_4d59_83fc_2ddacdf76e49" hidden="1">#REF!</definedName>
    <definedName name="TB3b58e349_945a_449f_a2d3_d895b2f13598" hidden="1">#REF!</definedName>
    <definedName name="TB3b78e4b5_2230_4e5a_9488_f0c9274b827d" hidden="1">#REF!</definedName>
    <definedName name="TB3b8170d9_4417_4581_b1ce_a0189d6cfe60" hidden="1">#REF!</definedName>
    <definedName name="TB3bd710b8_2f22_46e9_8282_f2d5895894a9" hidden="1">#REF!</definedName>
    <definedName name="TB3c325963_f09d_43ec_a45a_306c2d60bc3d" hidden="1">#REF!</definedName>
    <definedName name="TB3c3b1296_371f_4b50_9f94_a4d01f5ef5d5" hidden="1">#REF!</definedName>
    <definedName name="TB3c64b151_a56c_4335_88ac_b6397ef3389f" hidden="1">#REF!</definedName>
    <definedName name="TB3c7514a9_9e0b_4e4d_b6c7_297f8413cf74" hidden="1">#REF!</definedName>
    <definedName name="TB3cbb6b58_9a3f_420d_9de5_20b742e8094c" hidden="1">#REF!</definedName>
    <definedName name="TB3cede707_4e51_4f62_a7c6_7a3bbcb04815" hidden="1">#REF!</definedName>
    <definedName name="TB3d108450_37ef_4ab6_9e4f_473d8052bdb2" hidden="1">#REF!</definedName>
    <definedName name="TB3d9ec3b0_ee3b_4ac3_a7b2_90133c342dbd" hidden="1">#REF!</definedName>
    <definedName name="TB3e97df96_56ab_41d4_bce1_0dd00ab0f0c8" hidden="1">#REF!</definedName>
    <definedName name="TB3eec7092_52fe_46ef_9d77_594e0745055b" hidden="1">#REF!</definedName>
    <definedName name="TB3f1bd60a_ac4a_4548_9c2f_1e9a181993cf" hidden="1">#REF!</definedName>
    <definedName name="TB3f26ec5f_2c70_4ce1_a53d_37974dde96c7" hidden="1">#REF!</definedName>
    <definedName name="TB3f2f2421_e626_4d4b_942c_683923ac7c08" hidden="1">#REF!</definedName>
    <definedName name="TB3ffc1c9d_bb1a_4fad_9cde_19c15d40dc55" hidden="1">#REF!</definedName>
    <definedName name="TB40347bb8_fb6f_4e87_bfad_57b85b4db946" hidden="1">#REF!</definedName>
    <definedName name="TB403722f9_d3a3_4238_a1ee_21d1ec378d63" hidden="1">#REF!</definedName>
    <definedName name="TB406b1f76_1d35_4aff_9741_34cb5d03a99b" hidden="1">#REF!</definedName>
    <definedName name="TB40a6da51_95ca_4f96_9f44_c3bbe66364eb" hidden="1">#REF!</definedName>
    <definedName name="TB416b22e1_1855_4dc9_a8ba_c36b1e31a3dc" hidden="1">#REF!</definedName>
    <definedName name="TB417c7723_07df_408a_b2aa_871afd1a5239" hidden="1">#REF!</definedName>
    <definedName name="TB41c542b0_6167_43e3_a427_6ee6d5224825" hidden="1">#REF!</definedName>
    <definedName name="TB41e386b6_69f9_4a3b_8086_4ec30c98e224" hidden="1">#REF!</definedName>
    <definedName name="TB42667cac_1353_4103_be70_ab94c6311574" hidden="1">#REF!</definedName>
    <definedName name="TB4295e529_5146_4d56_86a8_719dedefd656" hidden="1">#REF!</definedName>
    <definedName name="TB42af1929_2b55_4b89_afb9_fbfdc5f4616a" hidden="1">#REF!</definedName>
    <definedName name="TB42d628d5_3e42_44df_bdff_5c277bddf46a" hidden="1">#REF!</definedName>
    <definedName name="TB42ff7bc6_84e1_45ab_bc60_d179e6a13ced" hidden="1">#REF!</definedName>
    <definedName name="TB42ffa1d4_b4e9_4a27_92a5_eb3dc6e47c05" hidden="1">#REF!</definedName>
    <definedName name="TB4302beb6_ae9b_4948_affe_374ea857c0a9" hidden="1">#REF!</definedName>
    <definedName name="TB432c9c50_449e_44bd_b56f_e3f1d298bc35" hidden="1">#REF!</definedName>
    <definedName name="TB4341e3e2_c23f_4ca4_97cb_129543d40692" hidden="1">#REF!</definedName>
    <definedName name="TB436a4d95_ca99_4f03_bfa1_6e96c9c2191d" hidden="1">#REF!</definedName>
    <definedName name="TB4390198e_065b_463c_8c26_c1423b0049f0" hidden="1">#REF!</definedName>
    <definedName name="TB444ed2a2_c8b6_4a82_8aeb_208622d48dd4" hidden="1">#REF!</definedName>
    <definedName name="TB445b7f4d_9ee5_4769_8f79_d194d433e5bb" hidden="1">#REF!</definedName>
    <definedName name="TB4472ddf0_e597_4670_9bec_19106147d51a" hidden="1">#REF!</definedName>
    <definedName name="TB44cc98ce_b6a3_4285_994c_702ef30f9c24" hidden="1">#REF!</definedName>
    <definedName name="TB44f049c8_baaa_44cb_bf29_84a2b5f03aec" hidden="1">#REF!</definedName>
    <definedName name="TB452b3909_efb5_4605_9a15_001482889508" hidden="1">#REF!</definedName>
    <definedName name="TB455dcfc8_c1a5_48de_bb87_dd9c5454068d" hidden="1">#REF!</definedName>
    <definedName name="TB458fd8ba_0084_448a_b7c9_ba756e91159e" hidden="1">#REF!</definedName>
    <definedName name="TB45ce7097_56c2_4c61_9ac0_d62bed9cb9bc" hidden="1">#REF!</definedName>
    <definedName name="TB45f110b6_84e3_4395_b633_909508f0306d" hidden="1">#REF!</definedName>
    <definedName name="TB460cf3b4_4795_47e4_9ff9_16521fb9cbb0" hidden="1">#REF!</definedName>
    <definedName name="TB460f9fb6_0a80_4785_96af_bb041e3dad82" hidden="1">#REF!</definedName>
    <definedName name="TB46268095_f009_4abf_98f9_14d8b1c370fc" hidden="1">#REF!</definedName>
    <definedName name="TB465cb064_ca92_4791_acdf_da9f55f91009" hidden="1">#REF!</definedName>
    <definedName name="TB466d6323_787e_4561_adf4_74e4276872b9" hidden="1">#REF!</definedName>
    <definedName name="TB467be2bb_64a2_4701_990d_2090b1c79464" hidden="1">#REF!</definedName>
    <definedName name="TB46839907_df82_4d9f_b8b2_210c46db35eb" hidden="1">#REF!</definedName>
    <definedName name="TB475d15f3_2991_4c3f_b4de_0af1520f3ec0" hidden="1">#REF!</definedName>
    <definedName name="TB476bd6ba_6a71_4872_9efa_ee09b5220dbb" hidden="1">#REF!</definedName>
    <definedName name="TB486dac72_77dc_4de3_ad16_1c486beda47c" hidden="1">#REF!</definedName>
    <definedName name="TB48b289f8_07e0_45b8_8048_9c2b64328214" hidden="1">#REF!</definedName>
    <definedName name="TB491c7f7f_0c5d_4ea4_ad4b_c4b88eb559ab" hidden="1">#REF!</definedName>
    <definedName name="TB495cf02b_ec74_40ba_9ddb_2b1cc83556e5" hidden="1">#REF!</definedName>
    <definedName name="TB496ceccb_712e_47fd_a126_cf30b3e9f7f0" hidden="1">#REF!</definedName>
    <definedName name="TB49be2ef5_b84c_47b5_aba8_8221e91ccd58" hidden="1">#REF!</definedName>
    <definedName name="TB4a02d683_8a4a_438d_862a_79de03210d00" hidden="1">#REF!</definedName>
    <definedName name="TB4a1ac9bc_1fee_4595_8c81_b24e875f4e5c" hidden="1">#REF!</definedName>
    <definedName name="TB4a7e5f14_cc42_4e5e_be29_fe3a062de82d" hidden="1">#REF!</definedName>
    <definedName name="TB4ae82426_9f05_473a_898e_2272c5d6ea12" hidden="1">#REF!</definedName>
    <definedName name="TB4b0699b8_9b77_4c1f_9c8a_eb756442f05d" hidden="1">#REF!</definedName>
    <definedName name="TB4b8a12f2_f30d_45a3_93a7_969c77a8f801" hidden="1">#REF!</definedName>
    <definedName name="TB4c497798_47db_4798_b0cd_29657586ab0b" hidden="1">#REF!</definedName>
    <definedName name="TB4c58bf82_3a6a_4786_aa31_adcf9e31607e" hidden="1">#REF!</definedName>
    <definedName name="TB4c70317e_1d21_4d98_ad48_23488ff42b40" hidden="1">#REF!</definedName>
    <definedName name="TB4ca0113d_3015_44a7_9258_6cca4d7814a4" hidden="1">#REF!</definedName>
    <definedName name="TB4d1fe291_b10c_4997_bd9c_0514dc28a1d9" hidden="1">#REF!</definedName>
    <definedName name="TB4d3ada7b_7536_4def_bfcd_85012fbf17c0" hidden="1">#REF!</definedName>
    <definedName name="TB4d9a135d_1ed6_4df0_8716_e37461c1841f" hidden="1">#REF!</definedName>
    <definedName name="TB4ebda17e_77ed_4405_a4b1_53c435658c4b" hidden="1">#REF!</definedName>
    <definedName name="TB4eebcec0_32fe_4c3b_bbf3_255d83b6a5bb" hidden="1">#REF!</definedName>
    <definedName name="TB4ef18cdb_0e31_4bf2_9e2a_782fd6eb76e3" hidden="1">#REF!</definedName>
    <definedName name="TB4f4e7862_4507_4635_b651_58a8c8988d91" hidden="1">#REF!</definedName>
    <definedName name="TB4f6f1499_3b34_41da_92d1_3f53c39c2793" hidden="1">#REF!</definedName>
    <definedName name="TB4f8c4e35_2f33_4732_b3c8_fea0ee52d282" hidden="1">#REF!</definedName>
    <definedName name="TB4fa54b7e_c2ec_4b97_926a_dcfa8ecbd847" hidden="1">#REF!</definedName>
    <definedName name="TB4fae94ae_a863_4906_8a09_d76814ae2c23" hidden="1">#REF!</definedName>
    <definedName name="TB4fbe1d10_a137_4455_a063_0b9f0737ffab" hidden="1">#REF!</definedName>
    <definedName name="TB50196f2c_2692_4b04_a11c_312bd05f8de4" hidden="1">#REF!</definedName>
    <definedName name="TB50353a95_8840_4fa1_a316_7c546d025fa5" hidden="1">#REF!</definedName>
    <definedName name="TB5079b485_d42d_431f_9340_3a17889b80e4" hidden="1">#REF!</definedName>
    <definedName name="TB507ff936_aa74_46be_b6fe_b39db99e8f8d" hidden="1">#REF!</definedName>
    <definedName name="TB50f16cab_9ebb_4d93_9fec_d7af0ff013dd" hidden="1">#REF!</definedName>
    <definedName name="TB5105950e_6206_4edb_970c_b9d935d82d9b" hidden="1">#REF!</definedName>
    <definedName name="TB51247f43_89fe_486b_bc02_6599796cbd59" hidden="1">#REF!</definedName>
    <definedName name="TB514671fa_5895_4cff_8b42_5b46b2c8a45c" hidden="1">#REF!</definedName>
    <definedName name="TB51c6fc72_4ab0_490e_b0dd_ccdaffa83d61" hidden="1">#REF!</definedName>
    <definedName name="TB52142430_f626_4361_8ea9_d5df5130c1bd" hidden="1">#REF!</definedName>
    <definedName name="TB524037f8_d7b9_49a5_8d17_e3b35ac65d3e" hidden="1">#REF!</definedName>
    <definedName name="TB5260ff51_2e5a_42a2_9553_90b18263debc" hidden="1">#REF!</definedName>
    <definedName name="TB529811ee_5793_4b52_b33b_285d696c4b5c" hidden="1">#REF!</definedName>
    <definedName name="TB52bfc073_4452_4cec_a66d_f2adf92ebc63" hidden="1">#REF!</definedName>
    <definedName name="TB537bbbf5_6aa7_4c15_bd6d_a6b0909c3ff9" hidden="1">#REF!</definedName>
    <definedName name="TB53c9dd1f_d77b_4c87_8d91_d34bf58d4edc" hidden="1">#REF!</definedName>
    <definedName name="TB53e5cf3d_ab49_49e2_9345_8d2683e9b31b" hidden="1">#REF!</definedName>
    <definedName name="TB54499c5d_5b1e_471b_beaa_0bf4d3225d2e" hidden="1">#REF!</definedName>
    <definedName name="TB551cd17d_dcc1_4e2e_9c4d_48bb1627e060" hidden="1">#REF!</definedName>
    <definedName name="TB5544eb89_d050_4b48_99a8_09db14b68dab" hidden="1">#REF!</definedName>
    <definedName name="TB557dfdce_eee8_4077_8d75_4bce6172e303" hidden="1">#REF!</definedName>
    <definedName name="TB559e6cce_b512_4ddc_a05b_c343db548d6f" hidden="1">#REF!</definedName>
    <definedName name="TB55eb04c9_93df_4051_9efb_408b8424dc81" hidden="1">#REF!</definedName>
    <definedName name="TB56149aa2_1910_4313_84c7_e44ec8e9081e" hidden="1">#REF!</definedName>
    <definedName name="TB5678b069_a9cb_43af_95fa_ed096d524264" hidden="1">#REF!</definedName>
    <definedName name="TB568b83eb_6bcf_4a7c_91ff_756eaa46c056" hidden="1">#REF!</definedName>
    <definedName name="TB56a80d4a_3af1_4f7e_8a8c_9c9448c61fd0" hidden="1">#REF!</definedName>
    <definedName name="TB56f84ec8_c7c3_4163_ba18_2f4e102e5cd9" hidden="1">#REF!</definedName>
    <definedName name="TB5705b077_50ed_41f7_b4dc_9b9d628e575c" hidden="1">#REF!</definedName>
    <definedName name="TB57183a64_40c2_4da3_8885_6f099be4ff78" hidden="1">#REF!</definedName>
    <definedName name="TB5722903e_7b5a_42a1_9585_ef9b31e42c57" hidden="1">#REF!</definedName>
    <definedName name="TB574e6707_5e03_4482_aee9_0bc2d76d0cb9" hidden="1">#REF!</definedName>
    <definedName name="TB574f78e0_f3ae_4a8e_a5e1_d960c984d496" hidden="1">#REF!</definedName>
    <definedName name="TB575630e0_48f7_401c_9594_f791ba381490" hidden="1">#REF!</definedName>
    <definedName name="TB57796cf9_9c37_40cc_8149_fcbea8fbe38c" hidden="1">#REF!</definedName>
    <definedName name="TB57fd2532_8587_438d_a48d_91085b1b9aa1" hidden="1">#REF!</definedName>
    <definedName name="TB5803adb2_a643_43c5_b948_757038e4654f" hidden="1">#REF!</definedName>
    <definedName name="TB580aa495_76d9_46be_982b_0e663c178b36" hidden="1">#REF!</definedName>
    <definedName name="TB580b5ffb_55b4_4d8c_8af0_2651ba577de5" hidden="1">#REF!</definedName>
    <definedName name="TB5837c479_2d0f_48fb_a09a_a84af7da4a3f" hidden="1">#REF!</definedName>
    <definedName name="TB5866c17a_8c9e_4767_956b_5e9570f63830" hidden="1">#REF!</definedName>
    <definedName name="TB5867970b_b1c3_47e2_b53c_0f4a53a4a45f" hidden="1">#REF!</definedName>
    <definedName name="TB58986d15_b244_43a8_bc80_d9bc0a3d069e" hidden="1">#REF!</definedName>
    <definedName name="TB58a6f3c1_3752_41b1_9147_16e6a75d546f" hidden="1">#REF!</definedName>
    <definedName name="TB58c70975_9497_4d6f_987f_4b61e31c21f0" hidden="1">#REF!</definedName>
    <definedName name="TB58ebecb4_b522_4e97_b91c_1c31619a6996" hidden="1">#REF!</definedName>
    <definedName name="TB58ed19f7_9f82_4d5d_808d_46f0176e5e76" hidden="1">#REF!</definedName>
    <definedName name="TB58f390dc_12ac_413b_bc00_f52b08974ee7" hidden="1">#REF!</definedName>
    <definedName name="TB5917efab_4e93_4089_b94a_72caaa39293d" hidden="1">#REF!</definedName>
    <definedName name="TB591fad54_45cb_44d4_a48f_e0da5babda97" hidden="1">#REF!</definedName>
    <definedName name="TB5952135d_8f61_4524_8693_c51d817e0aff" hidden="1">#REF!</definedName>
    <definedName name="TB59a2747d_bd68_497b_bbd9_a029c33145c0" hidden="1">#REF!</definedName>
    <definedName name="TB59fb7fc0_6b20_42ef_988c_c06a73acd7d5" hidden="1">#REF!</definedName>
    <definedName name="TB5a070991_9768_4e14_83c5_dedefe25fe15" hidden="1">#REF!</definedName>
    <definedName name="TB5a9dd1b0_0234_4c9d_b1f3_5b6cb14531c5" hidden="1">#REF!</definedName>
    <definedName name="TB5abeefae_c1f2_423c_bfbe_e0058ef3faac" hidden="1">#REF!</definedName>
    <definedName name="TB5af12a07_ddb5_428d_b8d5_ac20712aabcf" hidden="1">#REF!</definedName>
    <definedName name="TB5b02a608_4cb5_46b9_8d43_43b708c664db" hidden="1">#REF!</definedName>
    <definedName name="TB5b66375f_4186_43da_a78f_64d98248e8ec" hidden="1">#REF!</definedName>
    <definedName name="TB5b96e20a_a8a9_420e_af9e_77ca076e55af" hidden="1">#REF!</definedName>
    <definedName name="TB5bab3ef0_5c5c_4d12_adc9_a3ce9dae709b" hidden="1">#REF!</definedName>
    <definedName name="TB5bb1f3e3_9483_450c_9599_6162d63d3885" hidden="1">#REF!</definedName>
    <definedName name="TB5bc7e7ab_8a82_4da3_bc60_3c2031f4529f" hidden="1">#REF!</definedName>
    <definedName name="TB5bca07b3_1e12_446a_bdbd_57438da5466a" hidden="1">#REF!</definedName>
    <definedName name="TB5bde631a_62f5_4f79_b0ba_5483e4be9944" hidden="1">#REF!</definedName>
    <definedName name="TB5bdf6b1e_6f53_45e3_a4e4_0ad843c0c548" hidden="1">#REF!</definedName>
    <definedName name="TB5be54d97_90f9_44ca_a227_392a734c6c63" hidden="1">#REF!</definedName>
    <definedName name="TB5c312a14_49cc_4209_8514_75c435fb58a5" hidden="1">#REF!</definedName>
    <definedName name="TB5c6dcf62_6106_4d44_a27c_6a90e269e84d" hidden="1">#REF!</definedName>
    <definedName name="TB5c87d26c_c861_4606_ba05_2e695ae7ce14" hidden="1">#REF!</definedName>
    <definedName name="TB5c992ef6_8ad0_42e4_a8db_4b272301cad7" hidden="1">#REF!</definedName>
    <definedName name="TB5d038adc_1a1a_413d_a668_eff1b7e9274a" hidden="1">#REF!</definedName>
    <definedName name="TB5d45db9e_a1bd_492a_b8f5_ffcf25cc8df7" hidden="1">#REF!</definedName>
    <definedName name="TB5d4d8b12_a6b6_4626_8257_8e0523efbac2" hidden="1">#REF!</definedName>
    <definedName name="TB5d57103a_69cc_4458_8091_0127407bcaf6" hidden="1">#REF!</definedName>
    <definedName name="TB5d9e2daa_3765_4047_8e47_158a3b4e1333" hidden="1">#REF!</definedName>
    <definedName name="TB5dc072fa_e0f2_40f4_a354_b6f2404d0bc5" hidden="1">#REF!</definedName>
    <definedName name="TB5e09aa22_9f6e_4f24_99e9_6c355b11f4f3" hidden="1">#REF!</definedName>
    <definedName name="TB5e0abe7b_46bd_4779_b01a_dcd6f41dccee" hidden="1">#REF!</definedName>
    <definedName name="TB5e0d3ba6_7813_4b61_ae43_e3f4fc30f5f1" hidden="1">#REF!</definedName>
    <definedName name="TB5e2f6191_18c7_4e48_a6ac_a085263b1754" hidden="1">#REF!</definedName>
    <definedName name="TB5e4b29a8_3094_47ac_992f_b66e3b8f4645" hidden="1">#REF!</definedName>
    <definedName name="TB5e7f80d1_4114_4c9b_958d_57dff5d79703" hidden="1">#REF!</definedName>
    <definedName name="TB5e81f23b_93d8_4191_9fd6_2b1ce66d5e1c" hidden="1">#REF!</definedName>
    <definedName name="TB5e928876_f754_416e_8241_bf7905a35b17" hidden="1">#REF!</definedName>
    <definedName name="TB5ed7691c_d143_487b_b8c7_330b398a64eb" hidden="1">#REF!</definedName>
    <definedName name="TB5ee3b99b_60c6_4558_a759_cafb4118a666" hidden="1">#REF!</definedName>
    <definedName name="TB5ef21e4e_a20c_4ded_9d52_04fbb18fb933" hidden="1">#REF!</definedName>
    <definedName name="TB5f49c314_5938_4c19_90a4_ac94a1cd9d50" hidden="1">#REF!</definedName>
    <definedName name="TB5f59bb97_53fb_408b_9df4_65267bb08fb2" hidden="1">#REF!</definedName>
    <definedName name="TB5f5a66e1_6207_4779_a09b_0df3a7644879" hidden="1">#REF!</definedName>
    <definedName name="TB5fa74449_5ad9_4dde_8442_abb01ed634b8" hidden="1">#REF!</definedName>
    <definedName name="TB6052d9ae_efa4_4769_aeb1_0695018b023f" hidden="1">#REF!</definedName>
    <definedName name="TB6077f8ef_fe9d_4b15_8756_f29fdf1c8c05" hidden="1">#REF!</definedName>
    <definedName name="TB6087497f_75e3_496d_a549_ff9cb10df628" hidden="1">#REF!</definedName>
    <definedName name="TB60e22715_8945_4a83_9679_0c425a7363f0" hidden="1">#REF!</definedName>
    <definedName name="TB60f7f115_7a0a_46e8_9dae_38e6cdf0e128" hidden="1">#REF!</definedName>
    <definedName name="TB612148bc_0f64_49c8_98b4_737542d65c30" hidden="1">#REF!</definedName>
    <definedName name="TB613423c1_8071_4628_bb42_95e5cac70279" hidden="1">#REF!</definedName>
    <definedName name="TB61bad314_37e8_481c_9b86_1291b344e7e7" hidden="1">#REF!</definedName>
    <definedName name="TB61ea0219_d490_44b8_a02d_e621094ad677" hidden="1">#REF!</definedName>
    <definedName name="TB6211e705_1419_4ed2_890f_3f6b9f9bb6de" hidden="1">#REF!</definedName>
    <definedName name="TB621aa888_2b79_4af0_8872_8f08d6befe23" hidden="1">#REF!</definedName>
    <definedName name="TB627e8431_6c82_4d2d_9b37_33701745c73d" hidden="1">#REF!</definedName>
    <definedName name="TB629f75be_41bc_4040_b941_83079392a44c" hidden="1">#REF!</definedName>
    <definedName name="TB6303299f_308a_4d65_8cf8_f6a61242f34f" hidden="1">#REF!</definedName>
    <definedName name="TB63484848_5e8f_4e2a_8f84_3c87f07238a2" hidden="1">#REF!</definedName>
    <definedName name="TB63633638_2367_4778_be1c_f547efe8fee0" hidden="1">#REF!</definedName>
    <definedName name="TB63bc899f_78b8_4c35_93b9_c99c044a962d" hidden="1">#REF!</definedName>
    <definedName name="TB63cb5380_fac2_4ecb_a6f0_0deb29909c65" hidden="1">#REF!</definedName>
    <definedName name="TB64283eee_a8d2_4462_9c6a_db021eeef621" hidden="1">#REF!</definedName>
    <definedName name="TB648f98c2_9c89_46e1_8fc9_a49336039c4d" hidden="1">#REF!</definedName>
    <definedName name="TB648fcf24_712f_483b_ae23_557f64183455" hidden="1">#REF!</definedName>
    <definedName name="TB65299015_4edc_4959_a461_e64243a7c7ee" hidden="1">#REF!</definedName>
    <definedName name="TB6546e044_4f5e_4d73_8db9_5a923f587d7b" hidden="1">#REF!</definedName>
    <definedName name="TB65497afb_75aa_451d_8bca_e43289c53027" hidden="1">#REF!</definedName>
    <definedName name="TB655b7aed_7c06_4e51_ac4d_dea46e7ce842" hidden="1">#REF!</definedName>
    <definedName name="TB669ed98e_f9c0_446d_9826_4ff648acb212" hidden="1">#REF!</definedName>
    <definedName name="TB66bc2bc2_1357_45bc_a141_6cd5887ba330" hidden="1">#REF!</definedName>
    <definedName name="TB673d3300_7441_4307_8d11_7a0efc73a067" hidden="1">#REF!</definedName>
    <definedName name="TB67779e1f_4934_4d52_b049_ad47d8bc0115" hidden="1">#REF!</definedName>
    <definedName name="TB6782ef35_2636_467d_b455_38c465104b85" hidden="1">#REF!</definedName>
    <definedName name="TB67f0128e_676d_41ba_95fa_a80249121119" hidden="1">#REF!</definedName>
    <definedName name="TB685f9080_ec09_4abb_8caa_208c5b2cf970" hidden="1">#REF!</definedName>
    <definedName name="TB6897bb60_f7c0_4c01_a174_89a0f79e483d" hidden="1">#REF!</definedName>
    <definedName name="TB68d13277_933e_4f09_b912_c6b93f0742b6" hidden="1">#REF!</definedName>
    <definedName name="TB6914ab6a_f8af_43c4_955e_6dadee90e801" hidden="1">#REF!</definedName>
    <definedName name="TB694b78f2_59d7_46f0_a5f5_2c3c3b8998dc" hidden="1">#REF!</definedName>
    <definedName name="TB69d328ff_f103_4e09_a5fc_b2882d320f33" hidden="1">#REF!</definedName>
    <definedName name="TB6a0d031a_cc81_4348_ad75_63d4a1dc9055" hidden="1">#REF!</definedName>
    <definedName name="TB6a716032_79da_4d94_a6ef_3e95872975e5" hidden="1">#REF!</definedName>
    <definedName name="TB6ac39414_9d05_45ef_9925_c1bd3d13380e" hidden="1">#REF!</definedName>
    <definedName name="TB6ac6fa00_10d1_4231_94cf_f7d3184df9c5" hidden="1">#REF!</definedName>
    <definedName name="TB6ad103ac_215d_46c8_9a79_f082c1f101f2" hidden="1">#REF!</definedName>
    <definedName name="TB6b6a3a7e_774f_440d_b247_85e37a09fb79" hidden="1">#REF!</definedName>
    <definedName name="TB6b743c42_aead_47bc_938a_b2730d82d285" hidden="1">#REF!</definedName>
    <definedName name="TB6bc6fa6b_4df0_4bfb_a7fc_6bd2476226a2" hidden="1">#REF!</definedName>
    <definedName name="TB6bcd4313_6b0d_47c9_aa46_f7003d9d183a" hidden="1">#REF!</definedName>
    <definedName name="TB6bd99521_1c39_4525_94ea_9cde2ab234c1" hidden="1">#REF!</definedName>
    <definedName name="TB6bfdf72f_540c_4c25_89a1_34faaeaf7550" hidden="1">#REF!</definedName>
    <definedName name="TB6c5ec68a_e225_4e65_af7c_368af1b071e6" hidden="1">#REF!</definedName>
    <definedName name="TB6c9a079a_54ff_4438_b3bf_777b8116b636" hidden="1">#REF!</definedName>
    <definedName name="TB6cd06239_f674_4d5c_baaa_6ccba2871d1a" hidden="1">#REF!</definedName>
    <definedName name="TB6d2965a8_b754_4465_959c_f0b336fb9669" hidden="1">#REF!</definedName>
    <definedName name="TB6d616fea_6700_48bb_9209_388e3be21e1b" hidden="1">#REF!</definedName>
    <definedName name="TB6e7415ad_5791_4344_a0b5_e71eda4a3f18" hidden="1">#REF!</definedName>
    <definedName name="TB6f2f6133_f795_454b_a5a4_95a2cbe32584" hidden="1">#REF!</definedName>
    <definedName name="TB6f5c48bf_653e_41f5_9cd5_3b0246064e8b" hidden="1">#REF!</definedName>
    <definedName name="TB6f8dc664_bf43_42c0_8359_8c75726bdfc0" hidden="1">#REF!</definedName>
    <definedName name="TB6ff5e8ed_7a0b_44a7_b42c_d7e6fba9e37f" hidden="1">#REF!</definedName>
    <definedName name="TB700f15f4_c120_43ef_9323_36861135dccb" hidden="1">#REF!</definedName>
    <definedName name="TB70313934_fff2_463e_871e_8fafa2840065" hidden="1">#REF!</definedName>
    <definedName name="TB7044fcf2_ea3c_4121_94d0_d3238e4ce083" hidden="1">#REF!</definedName>
    <definedName name="TB704d337a_6235_41e5_a123_611e0edb89ad" hidden="1">#REF!</definedName>
    <definedName name="TB707d8aff_60a1_4be3_8e3b_5a85e010a3e1" hidden="1">#REF!</definedName>
    <definedName name="TB708ad6bd_d41f_4004_a944_3d4ff30e24a1" hidden="1">#REF!</definedName>
    <definedName name="TB70fb0cac_249d_4b3d_9fb8_b8a337a12979" hidden="1">#REF!</definedName>
    <definedName name="TB70fe7d11_1432_4ab8_96f1_bb6fdf586d09" hidden="1">#REF!</definedName>
    <definedName name="TB715ae2a0_78a1_41c7_aab6_8c759e25074f" hidden="1">#REF!</definedName>
    <definedName name="TB71dd2f73_d153_4f71_9193_911752aebbde" hidden="1">#REF!</definedName>
    <definedName name="TB71ee177a_b832_46aa_9a99_c4fb8556860e" hidden="1">#REF!</definedName>
    <definedName name="TB7234f128_87ee_48a8_ae22_f3f97f34b93a" hidden="1">#REF!</definedName>
    <definedName name="TB72731581_2cfb_41bd_b4d0_c3edc8c44715" hidden="1">#REF!</definedName>
    <definedName name="TB7288f801_48d1_4f22_9427_5c2fd28ffb85" hidden="1">#REF!</definedName>
    <definedName name="TB72e91ab4_817b_4150_add2_ec53d13fe591" hidden="1">#REF!</definedName>
    <definedName name="TB72f35145_a84f_4cb3_a018_1b225b64f886" hidden="1">#REF!</definedName>
    <definedName name="TB72fbb369_d9c3_4181_930b_d193ee487f55" hidden="1">#REF!</definedName>
    <definedName name="TB733bb326_f082_4cd9_9573_44dcb4a514cd" hidden="1">#REF!</definedName>
    <definedName name="TB7352e354_5d70_4e02_9978_ce69de2ea41f" hidden="1">#REF!</definedName>
    <definedName name="TB736c1871_208e_4356_9dab_9fd8314faf89" hidden="1">#REF!</definedName>
    <definedName name="TB73b59006_d74c_4f30_a96b_a9d88b007963" hidden="1">#REF!</definedName>
    <definedName name="TB73e4667c_5a3d_4ab5_b0bb_147c01421d26" hidden="1">#REF!</definedName>
    <definedName name="TB7464c7b2_ffa4_446a_bf9a_c1819e4d0441" hidden="1">#REF!</definedName>
    <definedName name="TB74878887_a654_4317_a09f_f85de1e00d37" hidden="1">#REF!</definedName>
    <definedName name="TB74d0ad0f_ef08_46fa_b047_ae2de62f16b1" hidden="1">#REF!</definedName>
    <definedName name="TB75940ad3_c661_4ce5_b8a6_5c636e5af6cf" hidden="1">#REF!</definedName>
    <definedName name="TB75975ccc_2e65_4d19_b6a6_2f58e5f634d5" hidden="1">#REF!</definedName>
    <definedName name="TB75a67325_ba39_4d86_8169_e2a82533ad97" hidden="1">#REF!</definedName>
    <definedName name="TB75bb7dd3_f22f_4005_85cf_7212e561fdba" hidden="1">#REF!</definedName>
    <definedName name="TB76449179_e2ce_487d_88b2_77be2ffb24d0" hidden="1">#REF!</definedName>
    <definedName name="TB772d987d_a9c0_4947_9648_13fd84ea30d8" hidden="1">#REF!</definedName>
    <definedName name="TB77910b9f_fa77_4452_aa7c_ca884ce0dc8c" hidden="1">#REF!</definedName>
    <definedName name="TB77d74ff0_27a8_4fc9_8bba_068bd996c79f" hidden="1">#REF!</definedName>
    <definedName name="TB78269ccc_104d_4000_9565_3f768ca3aa34" hidden="1">#REF!</definedName>
    <definedName name="TB783d2cc6_accb_46a0_949e_ff0ef00438d1" hidden="1">#REF!</definedName>
    <definedName name="TB7861fa66_68e6_490b_94fc_18702d8a6ffc" hidden="1">#REF!</definedName>
    <definedName name="TB78d50a79_789c_4919_8a0b_289b3f0b21ae" hidden="1">#REF!</definedName>
    <definedName name="TB792b5828_b1bc_45ab_a115_8ddb2ac64d42" hidden="1">#REF!</definedName>
    <definedName name="TB7931311a_003f_4d6f_aeb5_6dad8f82d630" hidden="1">#REF!</definedName>
    <definedName name="TB79c2d540_b10b_4ba2_8886_b1672cdb4035" hidden="1">#REF!</definedName>
    <definedName name="TB7a85538d_0787_42a7_890b_a16778786d6e" hidden="1">#REF!</definedName>
    <definedName name="TB7ad6d6fb_ffe3_4738_8f64_15668374c498" hidden="1">#REF!</definedName>
    <definedName name="TB7b2fa452_71fc_44d5_a4d5_38f69f671ffc" hidden="1">#REF!</definedName>
    <definedName name="TB7b32219b_1476_4040_a4ed_3e309292a2d6" hidden="1">#REF!</definedName>
    <definedName name="TB7b46b6be_0a08_4dcd_80a4_f5c3c2c4de41" hidden="1">#REF!</definedName>
    <definedName name="TB7b8077a8_a9ce_437b_abe2_9da9c55c300f" hidden="1">#REF!</definedName>
    <definedName name="TB7b880484_c56b_416b_a81c_0f8603dbb6af" hidden="1">#REF!</definedName>
    <definedName name="TB7bd215c6_94a3_41b1_800e_9da4c3aa48a0" hidden="1">#REF!</definedName>
    <definedName name="TB7c3c730d_ce1a_4e99_9bf1_13427c294c10" hidden="1">#REF!</definedName>
    <definedName name="TB7c4d6a73_e9f9_4de6_859d_d82fc70a32fe" hidden="1">#REF!</definedName>
    <definedName name="TB7c52de42_dc24_4af7_84ee_736975d5756b" hidden="1">#REF!</definedName>
    <definedName name="TB7cb7d6fd_ad2a_4014_ab12_e53400e0ce35" hidden="1">#REF!</definedName>
    <definedName name="TB7cdf952e_4344_498a_956d_344c8afe175f" hidden="1">#REF!</definedName>
    <definedName name="TB7d03dd0b_80d8_45c9_9a8e_37e31a140cb5" hidden="1">#REF!</definedName>
    <definedName name="TB7dce21e8_e74b_4ffb_8545_d72a36e4543d" hidden="1">#REF!</definedName>
    <definedName name="TB7e166acb_949a_4996_92f2_3d18a5e3ad81" hidden="1">#REF!</definedName>
    <definedName name="TB7e29d32e_5d9d_4bfa_8f43_5084ea2bde4c" hidden="1">#REF!</definedName>
    <definedName name="TB7e6ba2c4_dead_42bc_8682_489fd1024fcf" hidden="1">#REF!</definedName>
    <definedName name="TB7e74f977_b049_404c_b9fd_01206bd0318a" hidden="1">#REF!</definedName>
    <definedName name="TB7e973b67_e099_4937_b7a5_ccc5d281fc41" hidden="1">#REF!</definedName>
    <definedName name="TB7ed023d3_cd57_45e4_9e22_f24c18d64d51" hidden="1">#REF!</definedName>
    <definedName name="TB7f03ad33_577d_4905_af38_4f5a5a0dfdad" hidden="1">#REF!</definedName>
    <definedName name="TB7f2b3b97_06d8_4653_bd9b_3e6333d7061f" hidden="1">#REF!</definedName>
    <definedName name="TB7f57b3f2_48dd_438a_91f7_4144ffec62a6" hidden="1">#REF!</definedName>
    <definedName name="TB7f8da2c0_4c85_49e1_987b_ff454fe4321c" hidden="1">#REF!</definedName>
    <definedName name="TB7fd8209e_97e5_4153_a777_43aa1f84cd6c" hidden="1">#REF!</definedName>
    <definedName name="TB8035ba20_3a02_458b_afb5_6857f849eef9" hidden="1">#REF!</definedName>
    <definedName name="TB80480c7c_d2ce_4e43_8032_36448d5f2db2" hidden="1">#REF!</definedName>
    <definedName name="TB805d46dc_74dd_400f_85da_a53b66f43b12" hidden="1">#REF!</definedName>
    <definedName name="TB8065872b_3e37_403b_a02d_30e06c38d021" hidden="1">#REF!</definedName>
    <definedName name="TB80888ecf_09c3_4d57_8623_6aa9a327e78e" hidden="1">#REF!</definedName>
    <definedName name="TB80ffba2a_ff1a_4c98_9712_1b8e340b307e" hidden="1">#REF!</definedName>
    <definedName name="TB81108dee_e3b6_44b7_b2ea_0dae3e90b26b" hidden="1">#REF!</definedName>
    <definedName name="TB811f49ca_cac4_4418_99b7_39afb85ab0e5" hidden="1">#REF!</definedName>
    <definedName name="TB81713b29_d08d_4e4c_8629_abe15eaedb94" hidden="1">#REF!</definedName>
    <definedName name="TB821bf676_7c3a_4c4f_acca_086596e012f0" hidden="1">#REF!</definedName>
    <definedName name="TB8223ec0d_4194_4f3d_b165_ad481f2b6a34" hidden="1">#REF!</definedName>
    <definedName name="TB822ecbd4_7264_43f6_8104_45ff4f9bab10" hidden="1">#REF!</definedName>
    <definedName name="TB8248c0bd_bd2d_4ece_8cd3_42a0a48a23ec" hidden="1">#REF!</definedName>
    <definedName name="TB825dc6fd_49b7_4c26_a86a_5365a02eb061" hidden="1">#REF!</definedName>
    <definedName name="TB828d1625_b9d4_41a6_809a_873538e1795c" hidden="1">#REF!</definedName>
    <definedName name="TB829868f5_ac5b_4d00_b29e_2f05b3d32594" hidden="1">#REF!</definedName>
    <definedName name="TB832774b5_1554_4342_8066_27802a63a4df" hidden="1">#REF!</definedName>
    <definedName name="TB8343080c_bb7f_4871_a86b_f887ff64c366" hidden="1">#REF!</definedName>
    <definedName name="TB83667889_76c6_4581_bcbb_9fca6ae23895" hidden="1">#REF!</definedName>
    <definedName name="TB838b2000_558c_45fe_b73d_97292bc7e2cf" hidden="1">#REF!</definedName>
    <definedName name="TB83ccd78e_c29a_4d8b_a073_d46716a96ac9" hidden="1">#REF!</definedName>
    <definedName name="TB83f75985_389f_46b9_8ade_b9d436855026" hidden="1">#REF!</definedName>
    <definedName name="TB8411b566_5641_46a5_aafa_6d2fb943ba36" hidden="1">#REF!</definedName>
    <definedName name="TB8453a0b0_d4df_4415_8ddb_8dd122362310" hidden="1">#REF!</definedName>
    <definedName name="TB8488d5b7_fa4d_4464_b711_4bafd6457e18" hidden="1">#REF!</definedName>
    <definedName name="TB848950ed_37fe_4ea0_a643_b30fd20e0f11" hidden="1">#REF!</definedName>
    <definedName name="TB84bb22c3_225d_4763_ba46_f33b80b6a0a8" hidden="1">#REF!</definedName>
    <definedName name="TB8513d074_fd99_4aa5_bb47_e4c674af64be" hidden="1">#REF!</definedName>
    <definedName name="TB852ffab0_6025_4f2e_bdb6_3bb9c63b3ac4" hidden="1">#REF!</definedName>
    <definedName name="TB855868e7_40b2_44cf_a511_b64156052bf7" hidden="1">#REF!</definedName>
    <definedName name="TB85f00ca5_6593_4e2a_97c7_506a76cefd3e" hidden="1">#REF!</definedName>
    <definedName name="TB865af67b_8c6c_4f3c_ac29_738b905ec625" hidden="1">#REF!</definedName>
    <definedName name="TB869cbeec_d341_480c_8f24_ea3c7b3ebd0d" hidden="1">#REF!</definedName>
    <definedName name="TB86a57934_b307_46cd_9394_1bab824c28d6" hidden="1">#REF!</definedName>
    <definedName name="TB86ad34f4_75b8_4dea_8795_310c0e6d119f" hidden="1">#REF!</definedName>
    <definedName name="TB86c94a9c_f42a_49f5_b7bc_dac7ec214945" hidden="1">#REF!</definedName>
    <definedName name="TB86faab6a_b620_4f43_9dd1_c60294c130bb" hidden="1">#REF!</definedName>
    <definedName name="TB870037af_e853_48f4_895e_f655b822e130" hidden="1">#REF!</definedName>
    <definedName name="TB8750eb4e_7d09_4ccd_a057_e23a29373f30" hidden="1">#REF!</definedName>
    <definedName name="TB87715df6_c447_47e0_a896_bfc228fd9c10" hidden="1">#REF!</definedName>
    <definedName name="TB8772e56f_028c_4f2b_be72_f062acdf70f5" hidden="1">#REF!</definedName>
    <definedName name="TB88482f7d_e23e_42d8_bd04_4355bb6d2e4d" hidden="1">#REF!</definedName>
    <definedName name="TB88742fc8_0f49_40ef_8320_8b1edcc88201" hidden="1">#REF!</definedName>
    <definedName name="TB889f92a8_44ca_4b16_8545_e2c46db7acf6" hidden="1">#REF!</definedName>
    <definedName name="TB88f89d46_8009_4dc9_92a1_59aba21e7c4f" hidden="1">#REF!</definedName>
    <definedName name="TB891a2cfe_2f3b_4b1f_9c28_c06afe36678f" hidden="1">#REF!</definedName>
    <definedName name="TB89256dff_c74e_41c2_a8bf_39f6337def36" hidden="1">#REF!</definedName>
    <definedName name="TB89668601_18bf_4141_b644_76f67b29f4dc" hidden="1">#REF!</definedName>
    <definedName name="TB899c9d1e_9b63_4841_b20d_9cde1b4954ae" hidden="1">#REF!</definedName>
    <definedName name="TB8a5648bf_c2ab_43ab_97f8_7a5aeda0bd22" hidden="1">#REF!</definedName>
    <definedName name="TB8a58ddb5_5b72_47c8_a282_b6398ca15537" hidden="1">#REF!</definedName>
    <definedName name="TB8a977832_3df9_4da3_bfc2_3ce23be72f5e" hidden="1">#REF!</definedName>
    <definedName name="TB8b473d80_e76f_4b96_9330_adcafdd26f4a" hidden="1">#REF!</definedName>
    <definedName name="TB8b63c118_ee76_4ec6_9482_b75577c2dfe9" hidden="1">#REF!</definedName>
    <definedName name="TB8b89ec7d_a204_43e3_9361_2e547f7b4c3e" hidden="1">#REF!</definedName>
    <definedName name="TB8bec10fb_69c0_4e0d_8967_babbc57611ad" hidden="1">#REF!</definedName>
    <definedName name="TB8c3dc8a9_5e1a_4db7_b50b_af36496dd63a" hidden="1">#REF!</definedName>
    <definedName name="TB8c8588cd_410a_4272_b4b7_661f4c3f568c" hidden="1">#REF!</definedName>
    <definedName name="TB8d0d2c1a_8fc5_454b_b2b0_a298b87d007f" hidden="1">#REF!</definedName>
    <definedName name="TB8d14771c_aa1e_4a3d_9399_7c2120811288" hidden="1">#REF!</definedName>
    <definedName name="TB8d1682c0_fc74_46d6_90f1_c87483a83b21" hidden="1">#REF!</definedName>
    <definedName name="TB8d47e5cd_e21c_45be_ac69_bbc1b7716ae0" hidden="1">#REF!</definedName>
    <definedName name="TB8d56d64f_ffc9_4513_9cc1_17315f95dd1e" hidden="1">#REF!</definedName>
    <definedName name="TB8d7cc838_a7e7_4b84_ad49_4b37aea830ef" hidden="1">#REF!</definedName>
    <definedName name="TB8debe47d_d5e1_4876_9dc1_63f068e4c2ca" hidden="1">#REF!</definedName>
    <definedName name="TB8df0665c_dd3c_4532_ad94_00a056a8abdd" hidden="1">#REF!</definedName>
    <definedName name="TB8e2f465f_ed50_4222_9211_edaa7e1d42e2" hidden="1">#REF!</definedName>
    <definedName name="TB8e4852e7_fe4c_4ea0_8e99_d09e6d250293" hidden="1">#REF!</definedName>
    <definedName name="TB8e7589f2_967e_4b0f_bd9e_6167a0ea1e44" hidden="1">#REF!</definedName>
    <definedName name="TB8ec59f98_3bc8_4395_8dd1_f06b0799f653" hidden="1">#REF!</definedName>
    <definedName name="TB8f18a8a1_c719_4925_8522_8d036fcb6a11" hidden="1">#REF!</definedName>
    <definedName name="TB8f6a91d2_6718_42f4_a4de_aace4d28b393" hidden="1">#REF!</definedName>
    <definedName name="TB8f7f7099_5938_4bd5_97cc_e473bda0a2b1" hidden="1">#REF!</definedName>
    <definedName name="TB8fc5b718_ca80_471e_be23_22c56696a193" hidden="1">#REF!</definedName>
    <definedName name="TB8fce2efa_834d_46ba_bde8_ec620c2794f9" hidden="1">#REF!</definedName>
    <definedName name="TB8ff87ba4_2217_45a2_930d_ae5b722e5dc7" hidden="1">#REF!</definedName>
    <definedName name="TB90079af1_05c0_467e_b87b_1d9f1d156449" hidden="1">#REF!</definedName>
    <definedName name="TB9017871b_2a58_4eb4_8773_cd75cd65dbd9" hidden="1">#REF!</definedName>
    <definedName name="TB901f508e_20b7_446e_83cd_478e37ff934e" hidden="1">#REF!</definedName>
    <definedName name="TB90459d95_b2e0_4812_9554_dc8d07d723dc" hidden="1">#REF!</definedName>
    <definedName name="TB90831f8d_3219_45c3_a6d9_1334175ffdac" hidden="1">#REF!</definedName>
    <definedName name="TB909eda6d_3b3b_471d_be83_a4d2933e65db" hidden="1">#REF!</definedName>
    <definedName name="TB90eb4aa1_ef8b_411b_a7d9_bd3bff1711ab" hidden="1">#REF!</definedName>
    <definedName name="TB91268713_3df7_4fa5_af30_87b8737b665c" hidden="1">#REF!</definedName>
    <definedName name="TB9159e6b7_ad8b_42dc_839b_0f73485668f8" hidden="1">#REF!</definedName>
    <definedName name="TB9206ea2d_d67a_4654_b104_4cd016aca5c9" hidden="1">#REF!</definedName>
    <definedName name="TB92410e1d_0f77_4037_8b0f_579c77e906d0" hidden="1">#REF!</definedName>
    <definedName name="TB925562aa_41ba_429c_a6b6_5b05fc1d5dcf" hidden="1">#REF!</definedName>
    <definedName name="TB92691a2a_f692_4e45_b03f_bbc83946e123" hidden="1">#REF!</definedName>
    <definedName name="TB92ef003d_fad3_4f48_bb3a_b259d54e05cd" hidden="1">#REF!</definedName>
    <definedName name="TB934a0da7_90ec_4efb_b358_8e043834a61e" hidden="1">#REF!</definedName>
    <definedName name="TB935be08e_cf3b_4727_891b_7e25a657ec95" hidden="1">#REF!</definedName>
    <definedName name="TB93a8891b_b4e2_4ce0_a10a_7eef63902756" hidden="1">#REF!</definedName>
    <definedName name="TB93f1238a_9f4f_4ac4_ba1a_269d6156e189" hidden="1">#REF!</definedName>
    <definedName name="TB94652884_358c_4ff2_98b3_c73b2b997f9f" hidden="1">#REF!</definedName>
    <definedName name="TB9471d2a6_b4e5_45ca_806c_a62b3dfd3568" hidden="1">#REF!</definedName>
    <definedName name="TB94f9bac8_73cb_42b9_8158_4b424b746670" hidden="1">#REF!</definedName>
    <definedName name="TB9521a840_c46b_4f69_940f_9ea03b8d118a" hidden="1">#REF!</definedName>
    <definedName name="TB954c1c1a_1e53_4d48_b823_108672851b83" hidden="1">#REF!</definedName>
    <definedName name="TB959e1f67_cb4b_4e81_8514_b576171843c2" hidden="1">#REF!</definedName>
    <definedName name="TB95a7c890_a511_47c7_af6d_6d9fce413c12" hidden="1">#REF!</definedName>
    <definedName name="TB95c9d98d_cb35_4089_9a61_1943bbee9f4a" hidden="1">#REF!</definedName>
    <definedName name="TB95df704b_8218_40c2_941e_5dfc18b77ca7" hidden="1">#REF!</definedName>
    <definedName name="TB9620b62d_f527_4e2d_9eec_c2156b43481b" hidden="1">#REF!</definedName>
    <definedName name="TB9654ab05_7bed_454c_a381_e1f780c86118" hidden="1">#REF!</definedName>
    <definedName name="TB968d383d_21a1_4fac_907c_1e8c6bf3301c" hidden="1">#REF!</definedName>
    <definedName name="TB96d70b13_3189_441e_97ab_172812f74da6" hidden="1">#REF!</definedName>
    <definedName name="TB97246b18_0ff6_4b60_9e66_41d9135fc058" hidden="1">#REF!</definedName>
    <definedName name="TB977f7baa_318b_4a6f_a6eb_a065efa73d02" hidden="1">#REF!</definedName>
    <definedName name="TB9792b9fc_df37_49e3_99ed_fc150516d5ff" hidden="1">#REF!</definedName>
    <definedName name="TB97ad8b72_72c1_48af_8189_54ba29836c6a" hidden="1">#REF!</definedName>
    <definedName name="TB98110d66_267c_49ff_b84f_b15cb61cf84f" hidden="1">#REF!</definedName>
    <definedName name="TB9813a16c_0ac4_4a74_ad99_be54c21da677" hidden="1">#REF!</definedName>
    <definedName name="TB9821d7f8_02ea_48aa_a694_c2a0159ea176" hidden="1">#REF!</definedName>
    <definedName name="TB984769ca_ecb9_437e_a5be_86e45e994b62" hidden="1">#REF!</definedName>
    <definedName name="TB9853ff66_6cb5_4dbf_a597_22ec7312d08f" hidden="1">#REF!</definedName>
    <definedName name="TB987b092f_d77c_49c0_a8ce_83765886d583" hidden="1">#REF!</definedName>
    <definedName name="TB989a3834_caf4_40eb_8fdc_2b7a7c6bdcc3" hidden="1">#REF!</definedName>
    <definedName name="TB991c4867_3aef_4a46_9e67_425e5926ea2b" hidden="1">#REF!</definedName>
    <definedName name="TB99449a51_2b2b_4423_9e32_d9565a07abdf" hidden="1">#REF!</definedName>
    <definedName name="TB9955f857_fbf4_405e_82cc_f0882c72fbf9" hidden="1">#REF!</definedName>
    <definedName name="TB99cc4f08_9efc_4721_892f_ac682ab3bef4" hidden="1">#REF!</definedName>
    <definedName name="TB9a1d1fae_c2ed_4222_af5a_a3d13e420b19" hidden="1">#REF!</definedName>
    <definedName name="TB9a39552b_141c_4e6f_b8b8_7b7a4d4c1957" hidden="1">#REF!</definedName>
    <definedName name="TB9a5c3336_511c_483f_bdf8_4b7d21ff4287" hidden="1">#REF!</definedName>
    <definedName name="TB9aad9dfa_7fc9_4d0f_9a89_1131a85ffaff" hidden="1">#REF!</definedName>
    <definedName name="TB9b6cc9cb_277e_432e_9681_590b70f1879a" hidden="1">#REF!</definedName>
    <definedName name="TB9baaf11c_dd44_45f3_96f0_8e84802748de" hidden="1">#REF!</definedName>
    <definedName name="TB9bb3803f_01cf_43c6_a81a_42c2de947333" hidden="1">#REF!</definedName>
    <definedName name="TB9be9423a_8fbe_4e13_a2e3_4a11fa3a16cc" hidden="1">#REF!</definedName>
    <definedName name="TB9c02de92_9999_4b1c_b2e3_f0653d9e8a0c" hidden="1">#REF!</definedName>
    <definedName name="TB9c5ea761_6feb_43e9_8d8d_c5a956a3d1c7" hidden="1">#REF!</definedName>
    <definedName name="TB9cd335cd_3ce2_492f_918c_c9b7123cf5a2" hidden="1">#REF!</definedName>
    <definedName name="TB9d06cf13_f58a_4ebc_8ef5_0c53b7e71a90" hidden="1">#REF!</definedName>
    <definedName name="TB9d21416b_b51a_489a_a7b0_b62665ee3e06" hidden="1">#REF!</definedName>
    <definedName name="TB9d369f96_e8d2_40b9_bc4b_74e851949a5f" hidden="1">#REF!</definedName>
    <definedName name="TB9d3a90c9_096d_45ce_8778_47afbac6fdd5" hidden="1">#REF!</definedName>
    <definedName name="TB9d44f85e_127b_410a_88f0_652308dcaa88" hidden="1">#REF!</definedName>
    <definedName name="TB9d9fe7dd_bee4_4cbc_a9e9_a0698ccfd347" hidden="1">#REF!</definedName>
    <definedName name="TB9e3e425f_d43c_4ea3_8dd0_dbcb7487fd25" hidden="1">#REF!</definedName>
    <definedName name="TB9e6486ba_e9c9_4ca3_a8e4_5447d76ff6d6" hidden="1">#REF!</definedName>
    <definedName name="TB9eb4f684_e969_4b31_aabb_ac8f44c6398c" hidden="1">#REF!</definedName>
    <definedName name="TB9ee63bfa_19a2_499a_bcf1_4b760a24131b" hidden="1">#REF!</definedName>
    <definedName name="TB9f08aed3_aa7b_42bb_a2d1_959745a9aacf" hidden="1">#REF!</definedName>
    <definedName name="TB9f4a70b0_ed4e_4e96_8741_7ffee35d62b1" hidden="1">#REF!</definedName>
    <definedName name="TB9f68c624_b04f_4e29_a1c8_0a7a7fa77333" hidden="1">#REF!</definedName>
    <definedName name="TB9f98cc24_ed28_4167_bc9e_b46a96fda3dc" hidden="1">#REF!</definedName>
    <definedName name="TBa01a5cb6_fa95_4d8a_ba1e_9ee4f3182096" hidden="1">#REF!</definedName>
    <definedName name="TBa038be6b_8787_4d20_a0be_e233c6f4f833" hidden="1">#REF!</definedName>
    <definedName name="TBa0b60e38_4172_4122_8bc3_097b8632d0b0" hidden="1">#REF!</definedName>
    <definedName name="TBa0cc6b35_ab10_42bd_a61f_af2a2bad5d34" hidden="1">#REF!</definedName>
    <definedName name="TBa0e73c3f_659a_4607_a2fb_cec7d36bb802" hidden="1">#REF!</definedName>
    <definedName name="TBa1669b7b_0cfd_4e74_ac8f_bf060d6f14c7" hidden="1">#REF!</definedName>
    <definedName name="TBa1c30546_2438_447f_9799_aa6d2fe6fcb9" hidden="1">#REF!</definedName>
    <definedName name="TBa205cd33_05dc_4a39_b149_4a009645f880" hidden="1">#REF!</definedName>
    <definedName name="TBa23644f7_a2ef_4a2a_ba71_b47d34ad729f" hidden="1">#REF!</definedName>
    <definedName name="TBa24f2e47_83a2_4ee4_b7ad_08d3e354ea63" hidden="1">#REF!</definedName>
    <definedName name="TBa2a36192_0792_4455_af9c_c3e5d545ea0a" hidden="1">#REF!</definedName>
    <definedName name="TBa2aa68e8_8e5d_4d9e_9186_0f71723ed61d" hidden="1">#REF!</definedName>
    <definedName name="TBa34f5860_211a_473d_ac69_441f65de2c6e" hidden="1">#REF!</definedName>
    <definedName name="TBa3d85b7f_4e27_49cd_bc1c_d46d6e5e459a" hidden="1">#REF!</definedName>
    <definedName name="TBa3e844b4_eeea_4579_b884_da738928376a" hidden="1">#REF!</definedName>
    <definedName name="TBa43ded1d_67dd_47a2_b2b9_b032e26a7ec8" hidden="1">#REF!</definedName>
    <definedName name="TBa44ceb1b_01e4_41d9_a608_7828af439872" hidden="1">#REF!</definedName>
    <definedName name="TBa471f2a8_a2c7_4f11_9f91_a07ac226c0a3" hidden="1">#REF!</definedName>
    <definedName name="TBa472248b_4e6c_4d45_bfa5_39d7c9b34fca" hidden="1">#REF!</definedName>
    <definedName name="TBa52e3ee1_25cd_4894_8173_ead537b9743d" hidden="1">#REF!</definedName>
    <definedName name="TBa555eeca_946b_47ce_b6ca_d45a0410a581" hidden="1">#REF!</definedName>
    <definedName name="TBa59c341d_2a82_42cb_8892_0d0a40fb3837" hidden="1">#REF!</definedName>
    <definedName name="TBa5c98065_c599_4337_9656_66b81c3b4166" hidden="1">#REF!</definedName>
    <definedName name="TBa5c9825f_49d5_4ed2_9871_ce157b18dc3e" hidden="1">#REF!</definedName>
    <definedName name="TBa5d2c6dc_6b47_45f6_82ad_0619b2fcaa60" hidden="1">#REF!</definedName>
    <definedName name="TBa626a47b_3ef9_4125_8d1e_24fac80a0e21" hidden="1">#REF!</definedName>
    <definedName name="TBa6cb8568_39d6_40ba_8bfb_4e30fe068ece" hidden="1">#REF!</definedName>
    <definedName name="TBa6e383ec_f888_47d7_ba20_f1cfee6ed5c7" hidden="1">#REF!</definedName>
    <definedName name="TBa6ea3faf_cb04_4c8f_bd59_b5f7a7a924b0" hidden="1">#REF!</definedName>
    <definedName name="TBa72bf944_9c52_4896_bb4d_a9a1d97a75c7" hidden="1">#REF!</definedName>
    <definedName name="TBa7444581_64ca_4e8a_8c0f_6593606b09f7" hidden="1">#REF!</definedName>
    <definedName name="TBa74e6584_7fa8_457a_9e6b_ec0f34e41619" hidden="1">#REF!</definedName>
    <definedName name="TBa7f0bbdf_a369_45b0_bba5_50f432ae3794" hidden="1">#REF!</definedName>
    <definedName name="TBa86de52f_5a3b_420c_9fc0_a905d4dc2e25" hidden="1">#REF!</definedName>
    <definedName name="TBa8740a4e_e3ee_47ac_8fa0_2baae7e20c2a" hidden="1">#REF!</definedName>
    <definedName name="TBa879f05c_9e91_452d_bc4a_9e7af130f105" hidden="1">#REF!</definedName>
    <definedName name="TBa87b0454_82ef_4dc6_8078_b0411ad3c06e" hidden="1">#REF!</definedName>
    <definedName name="TBa8ae7049_2c15_4625_9d03_48c2660a6578" hidden="1">#REF!</definedName>
    <definedName name="TBa8b529d9_f047_4265_83cd_6c417e6c97db" hidden="1">#REF!</definedName>
    <definedName name="TBa8c85bfe_f1c1_4dd0_8990_b4e7c23a9d91" hidden="1">#REF!</definedName>
    <definedName name="TBa904aa99_fc08_4e95_b685_7af4756a7abd" hidden="1">#REF!</definedName>
    <definedName name="TBa94876ae_96a2_4a58_8b21_acef7a53152d" hidden="1">#REF!</definedName>
    <definedName name="TBa979ea2b_07f0_42ab_b746_31b2a74f5344" hidden="1">#REF!</definedName>
    <definedName name="TBa996dcc5_58cc_4ef3_a594_e8168e7637e6" hidden="1">#REF!</definedName>
    <definedName name="TBa9b56dfd_e740_42c2_9e77_dd21a090deb8" hidden="1">#REF!</definedName>
    <definedName name="TBa9c0352a_a8ee_499f_ad16_a8f0ee650048" hidden="1">#REF!</definedName>
    <definedName name="TBa9ec5fb0_6c8f_4e93_8335_c543fa4ed8ac" hidden="1">#REF!</definedName>
    <definedName name="TBa9f33a13_e9bc_4e86_a394_c13e586c28f5" hidden="1">#REF!</definedName>
    <definedName name="TBa9ffc3d1_6eb7_4ed7_a17a_61f90e3dc3e8" hidden="1">#REF!</definedName>
    <definedName name="TBaa201976_3b90_4e78_aa3b_1879213a6bc5" hidden="1">#REF!</definedName>
    <definedName name="TBaa505867_4cb1_4abb_ae75_6b1743ae091c" hidden="1">#REF!</definedName>
    <definedName name="TBaa8c6c27_0203_4971_8914_81177963ce93" hidden="1">#REF!</definedName>
    <definedName name="TBaa93836e_6205_45da_b902_6fe17fe4fd66" hidden="1">#REF!</definedName>
    <definedName name="TBab05b035_0b80_44ae_9c68_88b32eee026b" hidden="1">#REF!</definedName>
    <definedName name="TBab15a354_5402_4af4_b5aa_d257a033f062" hidden="1">#REF!</definedName>
    <definedName name="TBab163d07_c57e_4642_b932_0f6be4cdc8f6" hidden="1">#REF!</definedName>
    <definedName name="TBab27ca47_e2c4_4cc5_a24d_9f173c44487e" hidden="1">#REF!</definedName>
    <definedName name="TBab4b848e_8cc4_4706_bd7c_9e588c4f5006" hidden="1">#REF!</definedName>
    <definedName name="TBab758c06_d479_4bb0_891a_3a0b5a7f0795" hidden="1">#REF!</definedName>
    <definedName name="TBab8f1831_43d4_4895_96fe_bfc34549a079" hidden="1">#REF!</definedName>
    <definedName name="TBab957201_0380_4013_a8d0_3171827efc9b" hidden="1">#REF!</definedName>
    <definedName name="TBabbf0604_d32a_47d1_a326_a6d270e80281" hidden="1">#REF!</definedName>
    <definedName name="TBac15f875_086e_4b56_bcf2_3b9a63e45f09" hidden="1">#REF!</definedName>
    <definedName name="TBac2552e5_ec42_44ea_b8a8_8a8f9be7e366" hidden="1">#REF!</definedName>
    <definedName name="TBac4e1d19_56ac_4cd7_a044_c01bf5a00fdb" hidden="1">#REF!</definedName>
    <definedName name="TBac66274f_372e_4de1_b9b6_87c809eb13ec" hidden="1">#REF!</definedName>
    <definedName name="TBacbb88d3_37b1_48d2_981e_49772f40c238" hidden="1">#REF!</definedName>
    <definedName name="TBacd3ddee_3cd2_477d_864f_0f92c04336a5" hidden="1">#REF!</definedName>
    <definedName name="TBad3d2c29_7ad3_442f_a4fc_984d25c57fc2" hidden="1">#REF!</definedName>
    <definedName name="TBad4f6a49_698d_467f_90f1_e9565e832794" hidden="1">#REF!</definedName>
    <definedName name="TBad89b9a6_2505_429d_a734_969ce436a757" hidden="1">#REF!</definedName>
    <definedName name="TBadb74d77_901d_4254_9cc4_431c3946e000" hidden="1">#REF!</definedName>
    <definedName name="TBae571730_b8a4_4a3c_a025_fa66676ed429" hidden="1">#REF!</definedName>
    <definedName name="TBae809d5d_4059_481b_8d65_9c63b756e085" hidden="1">#REF!</definedName>
    <definedName name="TBaeaa0817_1e26_4074_af80_f8b57354d545" hidden="1">#REF!</definedName>
    <definedName name="TBaf56ee5b_a2a4_4826_9ccc_af57ce1cf175" hidden="1">#REF!</definedName>
    <definedName name="TBaf75918d_5e6f_4361_8b7a_0b8819084b2e" hidden="1">#REF!</definedName>
    <definedName name="TBaf9a4706_959b_4887_bb96_9de2f708e711" hidden="1">#REF!</definedName>
    <definedName name="TBafe06e9f_46d0_41ea_b6d9_179aea77288c" hidden="1">#REF!</definedName>
    <definedName name="TBafe4a646_f2ff_4f4c_b4cc_c62e4ea00cde" hidden="1">#REF!</definedName>
    <definedName name="TBb04887b1_ed39_463c_8624_374e660086ac" hidden="1">#REF!</definedName>
    <definedName name="TBb052daea_9cda_4fdc_aa19_cc1213acec4a" hidden="1">#REF!</definedName>
    <definedName name="TBb0531d9c_2bc7_40d0_af7b_7bdb3d338f45" hidden="1">#REF!</definedName>
    <definedName name="TBb097d518_e663_46cd_8134_d8583006e40e" hidden="1">#REF!</definedName>
    <definedName name="TBb0c3da31_45bc_4c80_a207_632743d11307" hidden="1">#REF!</definedName>
    <definedName name="TBb0cde13b_65ff_4bf8_9ebe_218de4826adc" hidden="1">#REF!</definedName>
    <definedName name="TBb0ed6856_1bee_4d74_9c26_e93f73c936db" hidden="1">#REF!</definedName>
    <definedName name="TBb12ef646_83c1_4929_bb33_a670d0a59a1f" hidden="1">#REF!</definedName>
    <definedName name="TBb14a1d0a_a843_4e7a_b900_80333ea78249" hidden="1">#REF!</definedName>
    <definedName name="TBb17116b4_6899_4085_975d_da31f92055f9" hidden="1">#REF!</definedName>
    <definedName name="TBb1798f17_658d_41af_8b72_48cbd986773e" hidden="1">#REF!</definedName>
    <definedName name="TBb18886f4_4a4d_40b3_8347_9de0f1375856" hidden="1">#REF!</definedName>
    <definedName name="TBb1eb3b3d_390f_4ea3_8064_9256f3646688" hidden="1">#REF!</definedName>
    <definedName name="TBb1fe3bb6_939f_4aa6_abf8_8f10285b849b" hidden="1">#REF!</definedName>
    <definedName name="TBb2212d7e_afcb_490c_9551_53ef305f3520" hidden="1">#REF!</definedName>
    <definedName name="TBb25de0cb_1476_4781_aae5_aa9e3c8f476f" hidden="1">#REF!</definedName>
    <definedName name="TBb26b55c5_aa80_4288_8e11_aff041173b77" hidden="1">#REF!</definedName>
    <definedName name="TBb29e6c4e_cada_4253_936b_23391245917c" hidden="1">#REF!</definedName>
    <definedName name="TBb2b1b8b0_2ab2_4417_b2cc_66e799154fd9" hidden="1">#REF!</definedName>
    <definedName name="TBb2d54c02_45b1_4c50_bc21_2bb9235b0ffe" hidden="1">#REF!</definedName>
    <definedName name="TBb350a147_a43a_4092_a648_e7c44e29ab23" hidden="1">#REF!</definedName>
    <definedName name="TBb3576a8f_4cfb_448b_a424_c74720e458e0" hidden="1">#REF!</definedName>
    <definedName name="TBb3ba2abb_8f12_44a8_bbfd_8233e40a7cf9" hidden="1">#REF!</definedName>
    <definedName name="TBb3e0b81f_8149_43c1_98bf_5bcf185bbee2" hidden="1">#REF!</definedName>
    <definedName name="TBb41c5fe7_7ba9_423e_9bb3_a1a7776adceb" hidden="1">#REF!</definedName>
    <definedName name="TBb445ccd9_88ea_468c_b76a_52d7ff9a0cfe" hidden="1">#REF!</definedName>
    <definedName name="TBb447c84d_1909_41fe_9733_887d4a1b5706" hidden="1">#REF!</definedName>
    <definedName name="TBb4a61b06_1f3b_4867_bc06_a9329e1ac2e1" hidden="1">#REF!</definedName>
    <definedName name="TBb4d9e0a1_f633_4183_abd9_0406e0cbec9b" hidden="1">#REF!</definedName>
    <definedName name="TBb4e2af36_0d8f_4a58_a1e0_017d7d4d3a2e" hidden="1">#REF!</definedName>
    <definedName name="TBb529139e_d751_458d_ba03_76eb549e99f8" hidden="1">#REF!</definedName>
    <definedName name="TBb5299b04_bb1e_433a_b998_6ca108eb2918" hidden="1">#REF!</definedName>
    <definedName name="TBb54a1e3e_f217_4c1a_b880_8a77c511f6d2" hidden="1">#REF!</definedName>
    <definedName name="TBb575448e_2f36_4184_bc07_d18a123909d4" hidden="1">#REF!</definedName>
    <definedName name="TBb5bbbe8b_ef6d_4340_82de_fe5c31c6e610" hidden="1">#REF!</definedName>
    <definedName name="TBb5c80700_0eaa_4571_a218_67bed19b0481" hidden="1">#REF!</definedName>
    <definedName name="TBb5ff2968_6ece_4308_a23a_4ae3aacc1a40" hidden="1">#REF!</definedName>
    <definedName name="TBb60a52aa_de8e_49bc_b73d_abe07e2a8fbd" hidden="1">#REF!</definedName>
    <definedName name="TBb63c7d22_2fb6_4464_b4ed_5d3ee1b65877" hidden="1">#REF!</definedName>
    <definedName name="TBb66af97e_2675_469a_8dcc_06752cfd2182" hidden="1">#REF!</definedName>
    <definedName name="TBb6724765_4fd9_48f8_958f_8f61c96ee1e6" hidden="1">#REF!</definedName>
    <definedName name="TBb6c9a86b_3bba_489a_9a20_ff01c2405ae3" hidden="1">#REF!</definedName>
    <definedName name="TBb6cbb14a_b7bf_46f7_bd17_d10665b8857f" hidden="1">#REF!</definedName>
    <definedName name="TBb6f80887_683c_42df_aaf3_5049e49dc13b" hidden="1">#REF!</definedName>
    <definedName name="TBb761fe09_7702_45df_9b37_9311f13972f6" hidden="1">#REF!</definedName>
    <definedName name="TBb7a60c29_4f4a_4cc1_9b44_7c186b0c2898" hidden="1">#REF!</definedName>
    <definedName name="TBb7c9447b_5149_4218_b615_a5a88ddf7950" hidden="1">#REF!</definedName>
    <definedName name="TBb7e47cd5_e4c7_4501_9ed8_19338099a6a0" hidden="1">#REF!</definedName>
    <definedName name="TBb7f00857_a01f_4edf_ac15_ce9414fd9d7c" hidden="1">#REF!</definedName>
    <definedName name="TBb801deb6_3d4e_49a2_83d4_74d05b9a1716" hidden="1">#REF!</definedName>
    <definedName name="TBb81c50ad_e7d0_4145_a958_635441137ebd" hidden="1">#REF!</definedName>
    <definedName name="TBb822cd5f_0ae9_477b_847d_b9d2acd9728a" hidden="1">#REF!</definedName>
    <definedName name="TBb843cb42_8cc2_43ef_8ac2_32aded30c278" hidden="1">#REF!</definedName>
    <definedName name="TBb85f98d4_0ea6_4c63_a3c3_18d613028d7b" hidden="1">#REF!</definedName>
    <definedName name="TBb894ed50_cdf5_4c40_9169_e4a1edf4f7af" hidden="1">#REF!</definedName>
    <definedName name="TBb90526e3_f0e4_4241_b996_0dd9dd332b95" hidden="1">#REF!</definedName>
    <definedName name="TBb91dd24d_a4df_4137_bb87_4f7243b8c83c" hidden="1">#REF!</definedName>
    <definedName name="TBb94c8ac1_c19f_4b76_8654_a52b90c6905b" hidden="1">#REF!</definedName>
    <definedName name="TBb95f0e86_4c67_4b88_9ca4_4e97997e09a5" hidden="1">#REF!</definedName>
    <definedName name="TBb96eb6ba_861e_4139_a9ff_48c0ac9f0e4f" hidden="1">#REF!</definedName>
    <definedName name="TBb97c9990_6bbe_42d7_805f_042934680ca7" hidden="1">#REF!</definedName>
    <definedName name="TBb9e7bc89_493e_4da0_8731_8228f9390a4f" hidden="1">#REF!</definedName>
    <definedName name="TBbaa9e9f9_bfec_4fb8_8e70_76743980b007" hidden="1">#REF!</definedName>
    <definedName name="TBbab27ca6_8e44_411b_82bb_526eb6373117" hidden="1">#REF!</definedName>
    <definedName name="TBbae1c5cb_f4b5_4cff_82ae_c380f80b15c5" hidden="1">#REF!</definedName>
    <definedName name="TBbb471c51_b0f2_4525_94bb_6f8032b0706b" hidden="1">#REF!</definedName>
    <definedName name="TBbb95a6cb_2048_41db_9d72_525a44a7900d" hidden="1">#REF!</definedName>
    <definedName name="TBbbaf1f7c_d6f7_44ca_8321_c0000c0d864e" hidden="1">#REF!</definedName>
    <definedName name="TBbbeba1c2_e09d_4b4d_9fac_36b611875d87" hidden="1">#REF!</definedName>
    <definedName name="TBbc1f1697_10a8_4ac4_8ede_4d68d0b0f8b9" hidden="1">#REF!</definedName>
    <definedName name="TBbc293b64_21b1_4da2_988b_13835b4303b9" hidden="1">#REF!</definedName>
    <definedName name="TBbc2ae7fb_3a8a_4807_884b_d4c8813f1ff8" hidden="1">#REF!</definedName>
    <definedName name="TBbc2c5fb1_1b68_4320_acac_b9a9cb8dce29" hidden="1">#REF!</definedName>
    <definedName name="TBbc63fede_1dfc_4a71_83f2_140e6402ed36" hidden="1">#REF!</definedName>
    <definedName name="TBbca53668_3d07_40a5_9871_b8bd19fef0f9" hidden="1">#REF!</definedName>
    <definedName name="TBbcd6cb99_38c9_498e_ad04_87a30355de4e" hidden="1">#REF!</definedName>
    <definedName name="TBbcf66d0b_ee6a_4b98_938a_fa76e21b543f" hidden="1">#REF!</definedName>
    <definedName name="TBbcfea2c5_c469_4415_9dea_7b22941adab6" hidden="1">#REF!</definedName>
    <definedName name="TBbd457dc8_857a_4596_a3fb_2e7ec6a4ec78" hidden="1">#REF!</definedName>
    <definedName name="TBbd720ff5_2235_4625_9a7a_4268de79cd3d" hidden="1">#REF!</definedName>
    <definedName name="TBbd93c95d_e12d_4e75_ab51_d01a461928df" hidden="1">#REF!</definedName>
    <definedName name="TBbd9e76b9_3273_4ef2_8672_4b2fca1fa6c0" hidden="1">#REF!</definedName>
    <definedName name="TBbdb9c621_e3cf_440f_ae9f_fc3f10955666" hidden="1">#REF!</definedName>
    <definedName name="TBbf002eba_f419_4b4d_a773_146c2fc5a8da" hidden="1">#REF!</definedName>
    <definedName name="TBbf18f6e3_1575_4593_a0b0_698f49f20974" hidden="1">#REF!</definedName>
    <definedName name="TBbf3484fa_392a_4aac_b41f_2523a339eca5" hidden="1">#REF!</definedName>
    <definedName name="TBbf7551c5_e29b_4ca3_b657_b6be941d6026" hidden="1">#REF!</definedName>
    <definedName name="TBbf9a5245_dc4d_48d6_8f19_00d00b925072" hidden="1">#REF!</definedName>
    <definedName name="TBbfcc84c8_5659_4f9b_9122_d1347d3eb7a7" hidden="1">#REF!</definedName>
    <definedName name="TBc0379f78_ac71_4cba_8df6_406bbd89463c" hidden="1">#REF!</definedName>
    <definedName name="TBc0383b88_d644_40ad_942b_26b334ba1cfa" hidden="1">#REF!</definedName>
    <definedName name="TBc051222f_00e5_446f_9654_d017c3745da5" hidden="1">#REF!</definedName>
    <definedName name="TBc06b18bc_8622_4fd8_bf06_1fb9eb766f7f" hidden="1">#REF!</definedName>
    <definedName name="TBc0709d8f_9f17_4769_b3ab_fbd49b86b5aa" hidden="1">#REF!</definedName>
    <definedName name="TBc0b1d1da_5b3e_4ceb_9592_b3827dd09ec9" hidden="1">#REF!</definedName>
    <definedName name="TBc0f7962f_e068_4ff3_a6f5_273a26a1be0a" hidden="1">#REF!</definedName>
    <definedName name="TBc115a773_b94c_4635_b236_332672f46b05" hidden="1">#REF!</definedName>
    <definedName name="TBc11b1af7_0531_4abb_9e06_be31e8773300" hidden="1">#REF!</definedName>
    <definedName name="TBc11d0a30_f176_4151_8e95_3f28249bf60f" hidden="1">#REF!</definedName>
    <definedName name="TBc1618bb5_9d04_4325_b711_786ca7909d54" hidden="1">#REF!</definedName>
    <definedName name="TBc1bad938_564d_4fb2_95f8_9c676345984c" hidden="1">#REF!</definedName>
    <definedName name="TBc1f345a0_7d97_4001_925b_32232211c3c8" hidden="1">#REF!</definedName>
    <definedName name="TBc2ab6ae1_1d8b_40ab_93a9_7747225a819a" hidden="1">#REF!</definedName>
    <definedName name="TBc2aedf99_3004_40ed_9b36_f64560d01c79" hidden="1">#REF!</definedName>
    <definedName name="TBc2fdc36f_5a82_4d97_8903_eb360cc5eaa8" hidden="1">#REF!</definedName>
    <definedName name="TBc316956a_0ecd_4fd3_a45e_2d0e48f789bb" hidden="1">#REF!</definedName>
    <definedName name="TBc37e583a_484a_4db8_82b2_49796e954b81" hidden="1">#REF!</definedName>
    <definedName name="TBc3c1ef4b_3e35_4ebb_bff1_c2dc04dbb3f6" hidden="1">#REF!</definedName>
    <definedName name="TBc4057b24_e066_4e3e_a332_198cdb593e2f" hidden="1">#REF!</definedName>
    <definedName name="TBc40d4dc0_834d_4415_bdc4_e702c8d9a4ed" hidden="1">#REF!</definedName>
    <definedName name="TBc433096b_77b5_4e37_b6e9_f9ec461c5157" hidden="1">#REF!</definedName>
    <definedName name="TBc4b25a4f_ad4a_45c1_9894_2b4f4066762a" hidden="1">#REF!</definedName>
    <definedName name="TBc4be6279_3a51_4ca6_905f_e8b81a2955ba" hidden="1">#REF!</definedName>
    <definedName name="TBc4c181ed_c9fb_481b_bfef_be6333cc0713" hidden="1">#REF!</definedName>
    <definedName name="TBc504c83d_2174_4fc7_aec0_afa82fc6d66a" hidden="1">#REF!</definedName>
    <definedName name="TBc57e29d8_fa9d_4282_a6db_2ebe527ab968" hidden="1">#REF!</definedName>
    <definedName name="TBc5923489_408e_46de_aab8_eb415caf9d86" hidden="1">#REF!</definedName>
    <definedName name="TBc595ec02_805b_4d2d_b365_cd2bc502e6a5" hidden="1">#REF!</definedName>
    <definedName name="TBc5a2b3cd_6b90_47c1_a907_4f1dcd64fa94" hidden="1">#REF!</definedName>
    <definedName name="TBc6039343_1f77_4f0e_8a4e_1db25b3658c4" hidden="1">#REF!</definedName>
    <definedName name="TBc7128d0f_a0ea_404c_b563_9b372d70be30" hidden="1">#REF!</definedName>
    <definedName name="TBc760936b_b6cc_456c_b1d6_32d34ce4abde" hidden="1">#REF!</definedName>
    <definedName name="TBc76986b8_9ede_4184_bfbb_31dd548671b4" hidden="1">#REF!</definedName>
    <definedName name="TBc79afa4e_7a40_4230_8897_a00189478c2f" hidden="1">#REF!</definedName>
    <definedName name="TBc7d0e6bb_90a9_46b8_9acd_d03580ec4461" hidden="1">#REF!</definedName>
    <definedName name="TBc8507faf_d048_4810_a232_1e7208722386" hidden="1">#REF!</definedName>
    <definedName name="TBc85c43e7_a76d_4c08_a5a1_5a61bd9a310a" hidden="1">#REF!</definedName>
    <definedName name="TBc8767f8f_eede_40c3_9ebf_714e4573fff5" hidden="1">#REF!</definedName>
    <definedName name="TBc8820069_4641_4ec8_9824_ef83447eaae3" hidden="1">#REF!</definedName>
    <definedName name="TBc8b76e66_ec43_4951_8af7_8233bc4e9497" hidden="1">#REF!</definedName>
    <definedName name="TBc938cb97_6e44_46b0_8724_af586296185d" hidden="1">#REF!</definedName>
    <definedName name="TBc9d88789_e063_40be_b7d0_08277491a92f" hidden="1">#REF!</definedName>
    <definedName name="TBc9d93ee3_da68_4bd5_a4a0_89cc16a45e31" hidden="1">#REF!</definedName>
    <definedName name="TBc9dc1bea_bf27_42bd_b10e_3929935ca1e2" hidden="1">#REF!</definedName>
    <definedName name="TBca203e44_13c2_416e_a556_e266b2ddd338" hidden="1">#REF!</definedName>
    <definedName name="TBca6e6179_d54f_400a_a7e4_5a25b5ba9b82" hidden="1">#REF!</definedName>
    <definedName name="TBcadcbaab_ae6e_4ed4_93b1_55171172a3d0" hidden="1">#REF!</definedName>
    <definedName name="TBcb106839_1675_4ae4_b54f_1e8bcd0d9a72" hidden="1">#REF!</definedName>
    <definedName name="TBcb1c78ee_e542_4ad4_b601_0cac83366963" hidden="1">#REF!</definedName>
    <definedName name="TBcb4f16dc_c4a5_422d_8626_9da8b215a553" hidden="1">#REF!</definedName>
    <definedName name="TBcb544db3_b528_426a_a131_916400f3f6f6" hidden="1">#REF!</definedName>
    <definedName name="TBcb7ff9a8_5025_42cc_99a8_74bff1ff1213" hidden="1">#REF!</definedName>
    <definedName name="TBcb8ac6ec_e867_4377_973a_d0f862dc9465" hidden="1">#REF!</definedName>
    <definedName name="TBcc2c5669_b23b_4562_a250_1ae032496496" hidden="1">#REF!</definedName>
    <definedName name="TBcc72311b_818c_498a_8b70_54ec3477889b" hidden="1">#REF!</definedName>
    <definedName name="TBccb64d57_d943_48a2_a929_8490e027146f" hidden="1">#REF!</definedName>
    <definedName name="TBccca01b3_22f5_4786_9b6b_28ab2a5a9328" hidden="1">#REF!</definedName>
    <definedName name="TBcce474df_c103_4e36_8c27_e2ed241c8070" hidden="1">#REF!</definedName>
    <definedName name="TBccfa167c_8fbc_4cf9_b177_058201ee2f66" hidden="1">#REF!</definedName>
    <definedName name="TBcd27a462_5938_4cbb_8d44_2513a8540990" hidden="1">#REF!</definedName>
    <definedName name="TBcd95003a_56fc_4f3e_98a6_c1e4e93e4b97" hidden="1">#REF!</definedName>
    <definedName name="TBcdc0759d_7cd6_43b9_8b27_f32386dd8799" hidden="1">#REF!</definedName>
    <definedName name="TBcdfd6e86_6586_4a8d_88b6_cd31a6ab71a6" hidden="1">#REF!</definedName>
    <definedName name="TBce08a991_4a74_4017_a641_195f82bd9f9c" hidden="1">#REF!</definedName>
    <definedName name="TBce0fa9c3_7607_4a62_a260_30262fa50157" hidden="1">#REF!</definedName>
    <definedName name="TBce580d9d_4d10_4e73_958f_0ee8fdbf350a" hidden="1">#REF!</definedName>
    <definedName name="TBce8fbe82_ee09_49f5_a9d8_3ce0969b0fe8" hidden="1">#REF!</definedName>
    <definedName name="TBcec31466_1c9e_41e3_96bd_60f284cfa6b3" hidden="1">#REF!</definedName>
    <definedName name="TBcece204e_5922_4065_bd56_be0fbcc6d440" hidden="1">#REF!</definedName>
    <definedName name="TBcf1359f5_3293_47d8_bd1a_80ab1517e1c0" hidden="1">#REF!</definedName>
    <definedName name="TBcf351722_7eda_4dc1_8e4d_e2f7c3f29b18" hidden="1">#REF!</definedName>
    <definedName name="TBcf52d664_8780_4118_ba61_fa4444da846e" hidden="1">#REF!</definedName>
    <definedName name="TBcf8421b6_0248_428f_9864_bd82203ff105" hidden="1">#REF!</definedName>
    <definedName name="TBcfe814a7_5c2a_4ae6_80be_e5d97dc8c94c" hidden="1">#REF!</definedName>
    <definedName name="TBcfecd812_69c3_4455_9f24_dc3a9875e834" hidden="1">#REF!</definedName>
    <definedName name="TBd00a6962_95b2_4195_905c_71e3261f75a6" hidden="1">#REF!</definedName>
    <definedName name="TBd03828aa_c3e5_4b1d_b75e_d9f3ae111012" hidden="1">#REF!</definedName>
    <definedName name="TBd05decff_f3b6_4d99_be44_1a639be4e107" hidden="1">#REF!</definedName>
    <definedName name="TBd0bddf5f_35cc_4af6_a507_350bf146e718" hidden="1">#REF!</definedName>
    <definedName name="TBd0fd219e_31b2_4757_b7a6_d1221be4b854" hidden="1">#REF!</definedName>
    <definedName name="TBd1030296_aebc_4420_804e_09933f61bbfe" hidden="1">#REF!</definedName>
    <definedName name="TBd1122a7f_15f5_4fd1_8f11_af75ef63ddda" hidden="1">#REF!</definedName>
    <definedName name="TBd190a971_ef03_4579_b935_6508ff640cbb" hidden="1">#REF!</definedName>
    <definedName name="TBd1fadfa8_9a24_4c41_a6a2_3efc1acb115b" hidden="1">#REF!</definedName>
    <definedName name="TBd21cd3e6_6df1_466c_b7ed_49c1812887a4" hidden="1">#REF!</definedName>
    <definedName name="TBd2f18b20_a6dd_4419_a23a_b59a9a588d9c" hidden="1">#REF!</definedName>
    <definedName name="TBd30edc2c_9792_43d1_8382_881f558a5d1a" hidden="1">#REF!</definedName>
    <definedName name="TBd33dd4c7_bd58_4ccd_8eb4_666abb6acdba" hidden="1">#REF!</definedName>
    <definedName name="TBd35d8362_7f91_49e0_bf8b_792773fde19c" hidden="1">#REF!</definedName>
    <definedName name="TBd3657fa2_dc67_418f_9768_5c7c6c4f638f" hidden="1">#REF!</definedName>
    <definedName name="TBd395ab73_c4b8_4dde_a28e_40af4f67df2f" hidden="1">#REF!</definedName>
    <definedName name="TBd3a97d95_20c8_4102_9031_b984b7463205" hidden="1">#REF!</definedName>
    <definedName name="TBd3c926f1_2500_4438_889f_6bf68bf13734" hidden="1">#REF!</definedName>
    <definedName name="TBd3cd5392_feca_4024_801e_fb71d33abbf4" hidden="1">#REF!</definedName>
    <definedName name="TBd3ebb73f_40fe_47e4_9618_f9ce2d95dac9" hidden="1">#REF!</definedName>
    <definedName name="TBd3ed6e5f_408f_47e8_b10e_4912fd090c18" hidden="1">#REF!</definedName>
    <definedName name="TBd4a5ee19_512d_4e9a_8371_fa130a6666bd" hidden="1">#REF!</definedName>
    <definedName name="TBd4a9071c_3b00_4dd6_9f56_cdfe26d812a1" hidden="1">#REF!</definedName>
    <definedName name="TBd4bc857b_e081_4f63_8736_28f03c6d0776" hidden="1">#REF!</definedName>
    <definedName name="TBd4c2a9c6_4c61_467d_ae68_9b0ef7214336" hidden="1">#REF!</definedName>
    <definedName name="TBd4e3cf54_9acb_4bc8_8923_e3364b5894f1" hidden="1">#REF!</definedName>
    <definedName name="TBd57b31bd_2276_4896_b22f_4ffc9282d1c8" hidden="1">#REF!</definedName>
    <definedName name="TBd58d6930_d9b6_4f83_b535_d235dadad3b1" hidden="1">#REF!</definedName>
    <definedName name="TBd6334fd9_8762_457b_9a91_458fcc74832e" hidden="1">#REF!</definedName>
    <definedName name="TBd75224dc_6f51_4ce5_82b4_f20c5078522f" hidden="1">#REF!</definedName>
    <definedName name="TBd796800f_5428_4130_9156_cece540dad12" hidden="1">#REF!</definedName>
    <definedName name="TBd7d35e58_7462_4565_9be6_f7a342ef0469" hidden="1">#REF!</definedName>
    <definedName name="TBd7e455a9_5a78_4bf3_8661_0e760b669f1b" hidden="1">#REF!</definedName>
    <definedName name="TBd80615d9_713f_4f13_a0bf_ac4858b6668c" hidden="1">#REF!</definedName>
    <definedName name="TBd841432c_f130_4f43_b0b3_ba9346ddf743" hidden="1">#REF!</definedName>
    <definedName name="TBd84cb7d9_7a7d_4d72_a606_7490896e9661" hidden="1">#REF!</definedName>
    <definedName name="TBd8808d58_750d_4260_be20_85a92c468d21" hidden="1">#REF!</definedName>
    <definedName name="TBd91237c1_e941_485d_b6b5_4aae93fd4d6c" hidden="1">#REF!</definedName>
    <definedName name="TBd9547e96_8c1d_4e7e_a6c2_681282737ee4" hidden="1">#REF!</definedName>
    <definedName name="TBd9b53102_bab1_47e9_b781_24770ca0d062" hidden="1">#REF!</definedName>
    <definedName name="TBd9c08d42_98a5_4021_8500_85e3791f081e" hidden="1">#REF!</definedName>
    <definedName name="TBd9da0296_d0be_44ba_85d9_ea10f04a4c0d" hidden="1">#REF!</definedName>
    <definedName name="TBda47ba6d_5bd0_4a05_8556_f10f375f52db" hidden="1">#REF!</definedName>
    <definedName name="TBdaac14f2_42a4_4475_9381_0a9b475eac48" hidden="1">#REF!</definedName>
    <definedName name="TBdacee877_3148_434d_90dd_4b975f84630a" hidden="1">#REF!</definedName>
    <definedName name="TBdad1290d_7219_4044_b7d9_11b61e5e14c6" hidden="1">#REF!</definedName>
    <definedName name="TBdafdce68_cf51_45e1_b39a_81fe7d276ba4" hidden="1">#REF!</definedName>
    <definedName name="TBdb1d965a_c5b6_4ea4_b202_9f8edb181643" hidden="1">#REF!</definedName>
    <definedName name="TBdb3b3973_d1f6_4d0d_b3fa_389cc77e0372" hidden="1">#REF!</definedName>
    <definedName name="TBdb929a52_3037_46d3_bd65_9327baf5f797" hidden="1">#REF!</definedName>
    <definedName name="TBdbc8b411_bec4_4ca0_b7d1_44d4730612d9" hidden="1">#REF!</definedName>
    <definedName name="TBdc22ca00_a752_467d_b445_b3bb7f8b75d4" hidden="1">#REF!</definedName>
    <definedName name="TBdc544eb9_22ee_426c_95d1_b72fb8ff9d13" hidden="1">#REF!</definedName>
    <definedName name="TBdc60c375_71c2_404c_b907_4a19717e9f4d" hidden="1">#REF!</definedName>
    <definedName name="TBdc90381d_6866_4ce6_9514_a65c52cba7d0" hidden="1">#REF!</definedName>
    <definedName name="TBdc9a92e1_389a_40a1_8a90_202d199d336d" hidden="1">#REF!</definedName>
    <definedName name="TBdce8910d_c6fc_400d_99ac_d07ef9c33c67" hidden="1">#REF!</definedName>
    <definedName name="TBdd489dec_d14b_4183_a40b_40d64036e870" hidden="1">#REF!</definedName>
    <definedName name="TBdd60eb14_546e_4ac9_9f05_3a33b37ffe83" hidden="1">#REF!</definedName>
    <definedName name="TBdd64470c_2b40_4d1a_8f8b_a55ca8de1784" hidden="1">#REF!</definedName>
    <definedName name="TBdd6b759c_f215_426c_a567_837b3dea51e3" hidden="1">#REF!</definedName>
    <definedName name="TBdd9874c5_4d7a_4935_b5e0_e51ccc7f60d6" hidden="1">#REF!</definedName>
    <definedName name="TBddac9ca8_ff34_4886_b693_97f9aa994b96" hidden="1">#REF!</definedName>
    <definedName name="TBdde80bfa_3650_4e15_b41c_225313d978b7" hidden="1">#REF!</definedName>
    <definedName name="TBddee4950_681a_458c_857a_e6a5de82f4f7" hidden="1">#REF!</definedName>
    <definedName name="TBde22db58_9428_4401_8c3c_7428e05f8d45" hidden="1">#REF!</definedName>
    <definedName name="TBde319533_780c_4b27_9ec4_b08058f87dd4" hidden="1">#REF!</definedName>
    <definedName name="TBde633f8a_25f3_4a11_9e0c_b3c8a8a455a4" hidden="1">#REF!</definedName>
    <definedName name="TBde913ede_d024_4ef5_bb91_4243b11e5534" hidden="1">#REF!</definedName>
    <definedName name="TBdebac300_66eb_4fb7_a091_4d3ceea30805" hidden="1">#REF!</definedName>
    <definedName name="TBdf59f6ae_66f7_4f5f_921d_42c11f0d3962" hidden="1">#REF!</definedName>
    <definedName name="TBdf7310aa_409e_4f63_adcb_f52000adeacb" hidden="1">#REF!</definedName>
    <definedName name="TBdf9247bf_a1d6_4d1a_ab3e_b3231eb30109" hidden="1">#REF!</definedName>
    <definedName name="TBdf9cd667_3ad4_4bf2_a582_73bb08ee55ab" hidden="1">#REF!</definedName>
    <definedName name="TBdfec3f3c_0122_4d4b_9a81_489ba7767dd6" hidden="1">#REF!</definedName>
    <definedName name="TBdff6185d_57e6_4a42_ade7_3dadd961c03a" hidden="1">#REF!</definedName>
    <definedName name="TBe03d82dc_1680_43bc_bb79_5658f89e301e" hidden="1">#REF!</definedName>
    <definedName name="TBe069218b_cd2b_4f45_a1f4_9e045ad5dd34" hidden="1">#REF!</definedName>
    <definedName name="TBe0927300_6b31_41d9_aa5f_a356ad576957" hidden="1">#REF!</definedName>
    <definedName name="TBe09a1e6f_f4d2_4229_8c0f_6bd2855b803c" hidden="1">#REF!</definedName>
    <definedName name="TBe09ae987_b43a_4d04_8814_85b24b52cb22" hidden="1">#REF!</definedName>
    <definedName name="TBe0aec7c5_5f15_4987_b4c6_f86f1814a009" hidden="1">#REF!</definedName>
    <definedName name="TBe0dc19c8_e35c_4b5f_9234_83fc8d14ea3f" hidden="1">#REF!</definedName>
    <definedName name="TBe0fc4fb1_5b20_4f49_b11a_fe4334168713" hidden="1">#REF!</definedName>
    <definedName name="TBe1787a58_3e9b_4270_ad97_bbc3df36ff20" hidden="1">#REF!</definedName>
    <definedName name="TBe186c331_dc79_4b37_99fc_84d242c2436d" hidden="1">#REF!</definedName>
    <definedName name="TBe199029c_3667_4aff_87bf_4ebd0de107d7" hidden="1">#REF!</definedName>
    <definedName name="TBe20a3951_8042_4986_9bab_a696f42e72e4" hidden="1">#REF!</definedName>
    <definedName name="TBe21a14cd_cef2_484e_9991_126f84cf5c0d" hidden="1">#REF!</definedName>
    <definedName name="TBe2563a6b_af67_4a31_bd90_3314042e933d" hidden="1">#REF!</definedName>
    <definedName name="TBe2b431f0_ff32_4536_8761_06bb9e5b346a" hidden="1">#REF!</definedName>
    <definedName name="TBe2bdb334_0bc0_44fc_a734_7b4906c682e5" hidden="1">#REF!</definedName>
    <definedName name="TBe2c0f198_b2c7_492a_bc64_ff9f9843cab3" hidden="1">#REF!</definedName>
    <definedName name="TBe2ec0122_18ca_4934_8d4e_981d46298b19" hidden="1">#REF!</definedName>
    <definedName name="TBe30e476c_2328_40bf_bc88_7d71f6f5843a" hidden="1">#REF!</definedName>
    <definedName name="TBe3123be2_6dae_4a87_aa9c_19936bb1e704" hidden="1">#REF!</definedName>
    <definedName name="TBe3b90d91_9cec_43d3_8743_10638a686587" hidden="1">#REF!</definedName>
    <definedName name="TBe3e09034_6d7f_45f7_8193_3b4a1116a07b" hidden="1">#REF!</definedName>
    <definedName name="TBe3e6dd3a_9368_4236_8b0b_efb9ad6f4cad" hidden="1">#REF!</definedName>
    <definedName name="TBe40218d5_9a13_48ea_a8e3_f7fdaddfa082" hidden="1">#REF!</definedName>
    <definedName name="TBe49fc914_db1d_4c7f_bd3c_efc5e90115ea" hidden="1">#REF!</definedName>
    <definedName name="TBe57abde2_1a60_4ee2_abf7_3e9c41dac8bd" hidden="1">#REF!</definedName>
    <definedName name="TBe5fe13f3_d8b6_469f_8984_bbf931396a48" hidden="1">#REF!</definedName>
    <definedName name="TBe6306845_861a_40c9_aed5_001f1a1f95aa" hidden="1">#REF!</definedName>
    <definedName name="TBe645be5d_f760_4de1_8199_73e6789fd637" hidden="1">#REF!</definedName>
    <definedName name="TBe66d586e_a81e_453f_aa7b_bf9c439250e1" hidden="1">#REF!</definedName>
    <definedName name="TBe6e01dee_9cd3_4768_a44c_e2373cb31f38" hidden="1">#REF!</definedName>
    <definedName name="TBe6e82fed_5f25_4fda_83c6_d2835f127018" hidden="1">#REF!</definedName>
    <definedName name="TBe7015181_369c_4ce0_b723_c2fe5f2d8c68" hidden="1">#REF!</definedName>
    <definedName name="TBe7021395_6fb2_453f_b049_cc27ecf37992" hidden="1">#REF!</definedName>
    <definedName name="TBe712bfe1_ea0a_4cc2_83d2_51d3ae9a815f" hidden="1">#REF!</definedName>
    <definedName name="TBe74e9c11_c86e_4364_bae7_1871a098fb1e" hidden="1">#REF!</definedName>
    <definedName name="TBe7727be1_8328_45ad_b5c7_3e33fd6b2648" hidden="1">#REF!</definedName>
    <definedName name="TBe79302f7_c333_4b77_8e35_f709bfe8cd00" hidden="1">#REF!</definedName>
    <definedName name="TBe7a91347_f8e9_4157_906a_f3748a02ca62" hidden="1">#REF!</definedName>
    <definedName name="TBe7b12eea_624a_4609_80e8_f51acb415af5" hidden="1">#REF!</definedName>
    <definedName name="TBe7f2f719_6282_44b2_abf0_759e59f6b553" hidden="1">#REF!</definedName>
    <definedName name="TBe82a0df5_7621_42fa_b756_0caffa830316" hidden="1">#REF!</definedName>
    <definedName name="TBe86c9c7e_eec6_4ef8_bec7_27dd58797a30" hidden="1">#REF!</definedName>
    <definedName name="TBe8923006_6a5f_4935_9849_7892934e0609" hidden="1">#REF!</definedName>
    <definedName name="TBe8a2e9ee_7bc4_4ff4_89a2_96dd70abfa4a" hidden="1">#REF!</definedName>
    <definedName name="TBe8a77f06_5964_4bb8_b22a_d68d12a308ca" hidden="1">#REF!</definedName>
    <definedName name="TBe8adde3d_3f34_43d9_a168_891588db6f9d" hidden="1">#REF!</definedName>
    <definedName name="TBe94ecf34_c871_479b_9ce1_2c51c21f67e7" hidden="1">#REF!</definedName>
    <definedName name="TBe9d2880d_e23c_4d73_a9f9_f5eca731b347" hidden="1">#REF!</definedName>
    <definedName name="TBea0ff4a0_363f_4a57_80d2_94e4a7bb713b" hidden="1">#REF!</definedName>
    <definedName name="TBea51acf6_cf32_4e57_a3e6_c48b606784a9" hidden="1">#REF!</definedName>
    <definedName name="TBea62c9ef_a690_4751_82b9_6706e8f9a1a4" hidden="1">#REF!</definedName>
    <definedName name="TBea684e6a_009b_49fa_a24e_04c147a513aa" hidden="1">#REF!</definedName>
    <definedName name="TBea79680b_047d_4281_98a4_386b7e1b872a" hidden="1">#REF!</definedName>
    <definedName name="TBea94a08b_547c_4f42_8b47_f75e4c27b45c" hidden="1">#REF!</definedName>
    <definedName name="TBec57dff7_838a_49ed_91d4_8df6f0e966e2" hidden="1">#REF!</definedName>
    <definedName name="TBec75de49_251b_452c_a2c1_345dfdd42901" hidden="1">#REF!</definedName>
    <definedName name="TBec7d2d3f_807a_4c74_86d9_d07f5cb09843" hidden="1">#REF!</definedName>
    <definedName name="TBeca24216_ae0e_44b5_ac8e_f4492f41f755" hidden="1">#REF!</definedName>
    <definedName name="TBed1dab52_a0d0_4e0d_9c8a_312f08b17b70" hidden="1">#REF!</definedName>
    <definedName name="TBed51f49d_a732_4368_9e5b_d12b1d8dd5a2" hidden="1">#REF!</definedName>
    <definedName name="TBed576b29_ccd6_4c5a_941f_7a72aba667b8" hidden="1">#REF!</definedName>
    <definedName name="TBedbd2088_b526_48bb_8bdb_dd3973cd372e" hidden="1">#REF!</definedName>
    <definedName name="TBedc11dbb_1100_46b4_83a1_1e46ff345c34" hidden="1">#REF!</definedName>
    <definedName name="TBedfee5f8_0e5f_46f0_93ac_839f9b465aa7" hidden="1">#REF!</definedName>
    <definedName name="TBee02b321_7c8b_4071_8393_07177807b280" hidden="1">#REF!</definedName>
    <definedName name="TBee24d0a6_bf56_4e14_9714_aa2151d4ca33" hidden="1">#REF!</definedName>
    <definedName name="TBee612296_880f_4f3c_81cd_082aa2688628" hidden="1">#REF!</definedName>
    <definedName name="TBee845fb6_28ad_4b20_9f8b_86c2606af5eb" hidden="1">#REF!</definedName>
    <definedName name="TBee9ee698_7817_465d_8a1d_c646927d6f58" hidden="1">#REF!</definedName>
    <definedName name="TBeeb8c842_ecc1_4a51_a790_a3059514e784" hidden="1">#REF!</definedName>
    <definedName name="TBeef74953_8790_447c_99ac_44006dac85d5" hidden="1">#REF!</definedName>
    <definedName name="TBef7f931b_12e6_43fb_900c_255e006dcb4b" hidden="1">#REF!</definedName>
    <definedName name="TBef81c937_2561_4d19_a2b0_339413465621" hidden="1">#REF!</definedName>
    <definedName name="TBeff7cce9_cf33_4782_917d_756526577e5a" hidden="1">#REF!</definedName>
    <definedName name="TBf0341731_6b23_41dd_a943_b315311451a5" hidden="1">#REF!</definedName>
    <definedName name="TBf0867c77_bc10_4ec8_8c4a_03d4e3d2f8fe" hidden="1">#REF!</definedName>
    <definedName name="TBf0a01288_115e_490c_8eac_8a88432703f3" hidden="1">#REF!</definedName>
    <definedName name="TBf0d2df06_b8de_4fbd_9d59_39ea80d5b97d" hidden="1">#REF!</definedName>
    <definedName name="TBf0ef3b14_d117_40ca_9dcc_954663480b8d" hidden="1">#REF!</definedName>
    <definedName name="TBf103ac9d_2c65_4220_83ae_dbc930b828a6" hidden="1">#REF!</definedName>
    <definedName name="TBf125a09d_2071_4340_bc4c_956ea6e7f545" hidden="1">#REF!</definedName>
    <definedName name="TBf1be8f5f_43b0_4866_a3a5_58fdf2c67202" hidden="1">#REF!</definedName>
    <definedName name="TBf209fd7a_8d80_4d01_ab45_f8e2a0da153f" hidden="1">#REF!</definedName>
    <definedName name="TBf2223199_3eee_4a3a_b685_ecc49aef1af7" hidden="1">#REF!</definedName>
    <definedName name="TBf2ab25eb_68eb_4257_873c_85cef295f7ac" hidden="1">#REF!</definedName>
    <definedName name="TBf2b2b630_439b_40db_baf5_648bb31c1fca" hidden="1">#REF!</definedName>
    <definedName name="TBf3002e14_0bd6_48bc_b7ad_7425fdede38c" hidden="1">#REF!</definedName>
    <definedName name="TBf303a5f7_d5b3_459e_883a_104fec08dd69" hidden="1">#REF!</definedName>
    <definedName name="TBf34e9062_2e94_491a_91af_2b83a55f0493" hidden="1">#REF!</definedName>
    <definedName name="TBf3571e5f_7a88_4c9f_b27c_851b710254f4" hidden="1">#REF!</definedName>
    <definedName name="TBf38742a1_f360_4d04_9631_4bc0cb636067" hidden="1">#REF!</definedName>
    <definedName name="TBf396164e_7a16_46e3_ac0d_86fa813cab3f" hidden="1">#REF!</definedName>
    <definedName name="TBf411ea26_959d_4359_a0d0_1fab61502d94" hidden="1">#REF!</definedName>
    <definedName name="TBf41c7808_c89c_432c_887c_8a2bda7de5bd" hidden="1">#REF!</definedName>
    <definedName name="TBf4389d57_3acd_4bb3_8816_66b42c2faf70" hidden="1">#REF!</definedName>
    <definedName name="TBf47a9059_1473_4c90_9e11_c31e4e224429" hidden="1">#REF!</definedName>
    <definedName name="TBf48b8a13_7e35_462c_83b7_f9c12899282b" hidden="1">#REF!</definedName>
    <definedName name="TBf496e867_5dd1_490c_830a_2a340b3eacd6" hidden="1">#REF!</definedName>
    <definedName name="TBf4c86238_c51f_4f65_9f8d_bc93f7bd457c" hidden="1">#REF!</definedName>
    <definedName name="TBf4e44b4b_fc49_4d3a_957c_affb5ac5c587" hidden="1">#REF!</definedName>
    <definedName name="TBf522acf9_ceb9_4d36_85c5_9639e16614d9" hidden="1">#REF!</definedName>
    <definedName name="TBf55942db_c961_421f_9f15_e58443675ea8" hidden="1">#REF!</definedName>
    <definedName name="TBf5662451_2969_4025_9ba6_a099c00a47fa" hidden="1">#REF!</definedName>
    <definedName name="TBf58e2966_ed52_45b6_acf3_78bb108432e5" hidden="1">#REF!</definedName>
    <definedName name="TBf5c6f866_4e54_466c_8ce2_7448dcbfd0cd" hidden="1">#REF!</definedName>
    <definedName name="TBf5cb9ab0_80db_4858_b35b_5b218730f0f3" hidden="1">#REF!</definedName>
    <definedName name="TBf5f8609a_9f10_4d81_a305_e3c655e7b506" hidden="1">#REF!</definedName>
    <definedName name="TBf6052e47_4b09_440c_850d_c0f98bceb684" hidden="1">#REF!</definedName>
    <definedName name="TBf63e2512_121e_47b7_b590_5de69e2c4874" hidden="1">#REF!</definedName>
    <definedName name="TBf694ad51_1c5e_47bb_8b52_59ac1787f103" hidden="1">#REF!</definedName>
    <definedName name="TBf69d3ed8_e251_4333_b536_41e4057cd7fd" hidden="1">#REF!</definedName>
    <definedName name="TBf6c94907_0ba1_4102_9e4b_6c041f562557" hidden="1">#REF!</definedName>
    <definedName name="TBf710c7e2_a7c3_419a_8520_2b883e690ed4" hidden="1">#REF!</definedName>
    <definedName name="TBf722b347_fd28_452f_9072_3076722d4d98" hidden="1">#REF!</definedName>
    <definedName name="TBf7a6ee41_eb26_4702_aa9d_6126e6a1086b" hidden="1">#REF!</definedName>
    <definedName name="TBf7e90e0e_69a3_440a_afc7_e6323219c317" hidden="1">#REF!</definedName>
    <definedName name="TBf7f9e837_66fa_43b2_aa47_31362fd997c2" hidden="1">#REF!</definedName>
    <definedName name="TBf84fa54a_a5a4_4cc2_a136_27854e2f66d1" hidden="1">#REF!</definedName>
    <definedName name="TBf87fef64_6ea0_47da_90e2_0d2a43ffbc2a" hidden="1">#REF!</definedName>
    <definedName name="TBf8d61c15_bdbd_434d_b92b_8cd6a029b808" hidden="1">#REF!</definedName>
    <definedName name="TBf951d2c6_51fe_4ec3_8f5a_bfeca18d606e" hidden="1">#REF!</definedName>
    <definedName name="TBf986a7c6_1028_4836_a462_9be0a3ae0660" hidden="1">#REF!</definedName>
    <definedName name="TBf9b16735_0a26_44e0_bc74_1b137e31130d" hidden="1">#REF!</definedName>
    <definedName name="TBf9e1bbe0_5659_4d20_8caf_ce28d0f5adae" hidden="1">#REF!</definedName>
    <definedName name="TBf9e1db08_a2d9_4677_8563_e8f637041e5c" hidden="1">#REF!</definedName>
    <definedName name="TBf9e6c13a_ac0d_45f0_b930_33e37bf774e1" hidden="1">#REF!</definedName>
    <definedName name="TBfa30f9cb_52ee_49b6_b597_96b218478775" hidden="1">#REF!</definedName>
    <definedName name="TBfa3211c7_f048_476f_abca_a8e8a07a4fae" hidden="1">#REF!</definedName>
    <definedName name="TBfa54e33a_ffad_496e_83a2_2b1923603f6c" hidden="1">#REF!</definedName>
    <definedName name="TBfa94d855_3357_42ea_9eb9_aa0af8ff3a9e" hidden="1">#REF!</definedName>
    <definedName name="TBfb169b2c_b7eb_434a_93f1_6d6a83a19b59" hidden="1">#REF!</definedName>
    <definedName name="TBfb828b6e_4175_49a9_aa85_ff1b6cd4b8f9" hidden="1">#REF!</definedName>
    <definedName name="TBfb965526_329f_4334_a7d4_f25f7f56b4d8" hidden="1">#REF!</definedName>
    <definedName name="TBfbc9a61b_d9e4_45cb_accf_e498272e0081" hidden="1">#REF!</definedName>
    <definedName name="TBfc60e16a_e0d6_4660_8196_a07718d3aa51" hidden="1">#REF!</definedName>
    <definedName name="TBfc6ad9f4_e637_49c8_851e_25f237a7d1b1" hidden="1">#REF!</definedName>
    <definedName name="TBfc717433_a2f6_4daf_855a_75df4403b55c" hidden="1">#REF!</definedName>
    <definedName name="TBfc8d8489_6478_4f15_ae82_fff3ee3fd0b1" hidden="1">#REF!</definedName>
    <definedName name="TBfce997b3_d7e3_42d4_adc0_d1e7196d34e6" hidden="1">#REF!</definedName>
    <definedName name="TBfd3a8f8f_c986_46fd_a22f_f6ecec611b89" hidden="1">#REF!</definedName>
    <definedName name="TBfd48a546_caf0_4df2_b20e_d252589f130e" hidden="1">#REF!</definedName>
    <definedName name="TBfdccedc0_078c_4f4e_b4c3_b9fa5f6483fc" hidden="1">#REF!</definedName>
    <definedName name="TBfdda38de_de26_4910_9875_946d626c974f" hidden="1">#REF!</definedName>
    <definedName name="TBfde2f5e6_7779_44f3_81a1_ff562a2f8b35" hidden="1">#REF!</definedName>
    <definedName name="TBfde3fae4_2131_429c_b5f7_1eca287dce33" hidden="1">#REF!</definedName>
    <definedName name="TBfe0c5cdb_6c25_42e8_b4cd_35910bac7c0a" hidden="1">#REF!</definedName>
    <definedName name="TBfe0fd822_9aa4_4347_b58c_bd1eca15ef8e" hidden="1">#REF!</definedName>
    <definedName name="TBfe84074c_4b94_4662_8be0_da8280d86e71" hidden="1">#REF!</definedName>
    <definedName name="TBfe9d7b92_9bac_4f43_bd94_f317e2954a2b" hidden="1">#REF!</definedName>
    <definedName name="TBfea61141_fbe2_4487_8ee6_89a5662ade35" hidden="1">#REF!</definedName>
    <definedName name="TBfeaf4241_130e_456f_89d7_894fcb6ab35f" hidden="1">#REF!</definedName>
    <definedName name="TBff0ba1b2_575c_4a91_9276_c08c515b65ab" hidden="1">#REF!</definedName>
    <definedName name="TBff9aba97_c9fb_4a60_b321_f28e9dfb6068" hidden="1">#REF!</definedName>
    <definedName name="TextRefCopyRangeCount" hidden="1">12</definedName>
    <definedName name="UFPrn20010103130336">[1]填表说明!$A$1:$H$57</definedName>
    <definedName name="UFPrn20020426154224">#REF!</definedName>
    <definedName name="UFPrn20030121100606">#REF!</definedName>
    <definedName name="UFPrn20030121101504">#REF!</definedName>
    <definedName name="UFPrn20030121102241">#REF!</definedName>
    <definedName name="UFPrn20030121103902">#REF!</definedName>
    <definedName name="UFPrn20030121104240">#REF!</definedName>
    <definedName name="UFPrn20040913094254">#REF!</definedName>
    <definedName name="UFPrn20050120102833">#REF!</definedName>
    <definedName name="UFPrn20050205105236">#REF!</definedName>
    <definedName name="UFPrn20051104093329">#REF!</definedName>
    <definedName name="UFPrn20060109112159">[5]其他应付款科目余额2005.12.31!$A$1:$J$190</definedName>
    <definedName name="UFPrn20070129130913">#REF!</definedName>
    <definedName name="UFPrn20070129130951">#REF!</definedName>
    <definedName name="UFPrn20080111175553">#REF!</definedName>
    <definedName name="UFPrn20080111175713">#REF!</definedName>
    <definedName name="UFPrn20080118131110">#REF!</definedName>
    <definedName name="UFPrn20080121095328">'[6]5-6#线预付款账'!$A$1:$I$106</definedName>
    <definedName name="UFPrn20080121095404">#REF!</definedName>
    <definedName name="UFPrn20080121095424">'[6]5#6#费用账'!$A$1:$H$83</definedName>
    <definedName name="UFPrn20080121095442">#REF!</definedName>
    <definedName name="UFPrn20081211105327">[7]工会!$A$1:$H$53</definedName>
    <definedName name="UFPrn20090711103210">#REF!</definedName>
    <definedName name="Wedge">[1]填表说明!$A$1:$R$65</definedName>
    <definedName name="Work_Program_By_Area_List">[1]填表说明!#REF!</definedName>
    <definedName name="wrn.Aging._.and._.Trend._.Analysis." hidden="1">{#N/A,#N/A,FALSE,"Aging Summary";#N/A,#N/A,FALSE,"Ratio Analysis";#N/A,#N/A,FALSE,"Test 120 Day Accts";#N/A,#N/A,FALSE,"Tickmarks"}</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cf." hidden="1">{"mgmt forecast",#N/A,FALSE,"Mgmt Forecast";"dcf table",#N/A,FALSE,"Mgmt Forecast";"sensitivity",#N/A,FALSE,"Mgmt Forecast";"table inputs",#N/A,FALSE,"Mgmt Forecast";"calculations",#N/A,FALSE,"Mgmt Forecast"}</definedName>
    <definedName name="wrn.Entire._.Model." hidden="1">{"Issues1",#N/A,FALSE,"Issues"}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rintout." hidden="1">{"Multiple view",#N/A,FALSE,"GS Update Valuation";"NLG Merger view",#N/A,FALSE,"GS Update Valuation";"Dollar Merger view",#N/A,FALSE,"GS Update Valuation"}</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test." hidden="1">{"test2",#N/A,TRUE,"Prices"}</definedName>
    <definedName name="XREF_COLUMN_1" hidden="1">#REF!</definedName>
    <definedName name="XREF_COLUMN_2" hidden="1">#REF!</definedName>
    <definedName name="XRefActiveRow" hidden="1">#REF!</definedName>
    <definedName name="XRefColumnsCount" hidden="1">2</definedName>
    <definedName name="XRefCopy1" hidden="1">[8]detail!$E$243</definedName>
    <definedName name="XRefCopy1Row" hidden="1">#REF!</definedName>
    <definedName name="XRefCopy2" hidden="1">#REF!</definedName>
    <definedName name="XRefCopyRangeCount" hidden="1">2</definedName>
    <definedName name="XRefPaste1" hidden="1">#REF!</definedName>
    <definedName name="XRefPaste1Row" hidden="1">#REF!</definedName>
    <definedName name="XRefPaste2" hidden="1">[8]detail!$E$243</definedName>
    <definedName name="XRefPaste2Row" hidden="1">[9]XREF!#REF!</definedName>
    <definedName name="XRefPaste3Row" hidden="1">[9]XREF!#REF!</definedName>
    <definedName name="XRefPaste4Row" hidden="1">[9]XREF!#REF!</definedName>
    <definedName name="XRefPaste5Row" hidden="1">[9]XREF!#REF!</definedName>
    <definedName name="XRefPaste6Row" hidden="1">[9]XREF!#REF!</definedName>
    <definedName name="XRefPasteRangeCount" hidden="1">2</definedName>
    <definedName name="xxx" hidden="1">{"Demand",#N/A,TRUE,"MARKETING";"ESTL Sales",#N/A,TRUE,"MARKETING";"Sales Breakout",#N/A,TRUE,"MARKETING";"Pricing One",#N/A,TRUE,"MARKETING";"Pricing Two",#N/A,TRUE,"MARKETING";"Gross Margin",#N/A,TRUE,"MARKETING";"OPEX",#N/A,TRUE,"MARKETING";"EBIT",#N/A,TRUE,"MARKETING";"Depreciation",#N/A,TRUE,"MARKETING";"Working Cap",#N/A,TRUE,"MARKETING";"WC Gross Revenues",#N/A,TRUE,"MARKETING";"WC RTP Revenues",#N/A,TRUE,"MARKETING";"WC Funds",#N/A,TRUE,"MARKETING";"WC VAT Receivable",#N/A,TRUE,"MARKETING";"WC VAT Payable",#N/A,TRUE,"MARKETING"}</definedName>
    <definedName name="XZHRQ">[1]填表说明!$E$18</definedName>
    <definedName name="z" hidden="1">{"ops1",#N/A,TRUE,"PAMPILLA2";"ops2",#N/A,TRUE,"PAMPILLA2";"ops3",#N/A,TRUE,"PAMPILLA2";"ops4",#N/A,TRUE,"PAMPILLA2";"PL1",#N/A,TRUE,"PAMPILLA2";"PL2",#N/A,TRUE,"PAMPILLA2";"workcap",#N/A,TRUE,"PAMPILLA2";"assump1",#N/A,TRUE,"PAMPILLA2";"assump2",#N/A,TRUE,"PAMPILLA2";"assump3",#N/A,TRUE,"PAMPILLA2";"assump4",#N/A,TRUE,"PAMPILLA2";"assump5",#N/A,TRUE,"PAMPILLA2";"assump6",#N/A,TRUE,"PAMPILLA2";"assump7",#N/A,TRUE,"PAMPILLA2";"assump8",#N/A,TRUE,"PAMPILLA2";"assump9",#N/A,TRUE,"PAMPILLA2";"assump10",#N/A,TRUE,"PAMPILLA2";"assump11",#N/A,TRUE,"PAMPILLA2";"assump12",#N/A,TRUE,"PAMPILLA2";"deprec1",#N/A,TRUE,"PAMPILLA2";"matrix",#N/A,TRUE,"PAMPILLA2";"summary",#N/A,TRUE,"PAMPILLA2"}</definedName>
    <definedName name="被审公司名称">[10]客户基本概况表!$B$5</definedName>
    <definedName name="不使用">#REF!</definedName>
    <definedName name="财务费用.dbf">#REF!</definedName>
    <definedName name="查询3">#REF!</definedName>
    <definedName name="陈勇">#REF!</definedName>
    <definedName name="贷方">#REF!</definedName>
    <definedName name="待摊费用.dbf">#REF!</definedName>
    <definedName name="短期借款.dbf">#REF!</definedName>
    <definedName name="短期投资股票投资.dbf">[11]短期投资股票投资.dbf!$A$1:$H$38</definedName>
    <definedName name="短期投资国债投资.dbf">[11]短期投资国债投资.dbf!$A$1:$H$91</definedName>
    <definedName name="儿女">#REF!</definedName>
    <definedName name="儿子">#REF!</definedName>
    <definedName name="分隔">#REF!</definedName>
    <definedName name="个别认定">应收账款!$E$44:$J$44</definedName>
    <definedName name="股票投资收益.dbf">[11]股票投资收益.dbf!$A$1:$H$44</definedName>
    <definedName name="固定5">#REF!</definedName>
    <definedName name="固定资产.dbf">#REF!</definedName>
    <definedName name="固定资产及累计折旧明细帐">#REF!</definedName>
    <definedName name="固定资产清单">#REF!</definedName>
    <definedName name="固定资产折旧表">#REF!</definedName>
    <definedName name="和">#REF!</definedName>
    <definedName name="核算项目余额表">#REF!</definedName>
    <definedName name="核算项目组合表">#REF!</definedName>
    <definedName name="华光一" hidden="1">{"ops1",#N/A,TRUE,"PAMPILLA2";"ops2",#N/A,TRUE,"PAMPILLA2";"ops3",#N/A,TRUE,"PAMPILLA2";"ops4",#N/A,TRUE,"PAMPILLA2";"PL1",#N/A,TRUE,"PAMPILLA2";"PL2",#N/A,TRUE,"PAMPILLA2";"workcap",#N/A,TRUE,"PAMPILLA2";"assump1",#N/A,TRUE,"PAMPILLA2";"assump2",#N/A,TRUE,"PAMPILLA2";"assump3",#N/A,TRUE,"PAMPILLA2";"assump4",#N/A,TRUE,"PAMPILLA2";"assump5",#N/A,TRUE,"PAMPILLA2";"assump6",#N/A,TRUE,"PAMPILLA2";"assump7",#N/A,TRUE,"PAMPILLA2";"assump8",#N/A,TRUE,"PAMPILLA2";"assump9",#N/A,TRUE,"PAMPILLA2";"assump10",#N/A,TRUE,"PAMPILLA2";"assump11",#N/A,TRUE,"PAMPILLA2";"assump12",#N/A,TRUE,"PAMPILLA2";"deprec1",#N/A,TRUE,"PAMPILLA2";"matrix",#N/A,TRUE,"PAMPILLA2";"summary",#N/A,TRUE,"PAMPILLA2"}</definedName>
    <definedName name="汇">#REF!</definedName>
    <definedName name="汇率">#REF!</definedName>
    <definedName name="基准日期">[10]客户基本概况表!$H$4</definedName>
    <definedName name="看看">#REF!</definedName>
    <definedName name="累计折旧余额表.dbf">#REF!</definedName>
    <definedName name="六项往来汇总抵消数">#REF!</definedName>
    <definedName name="六项往来汇总审定数">#REF!</definedName>
    <definedName name="明细分类账">#REF!</definedName>
    <definedName name="内部往来_北协公司">[1]索引!#REF!</definedName>
    <definedName name="哦哦">#REF!</definedName>
    <definedName name="盘点">#REF!</definedName>
    <definedName name="盘点1">#REF!</definedName>
    <definedName name="其他货币海通.dbf">[11]其他货币海通.dbf!$A$1:$H$13</definedName>
    <definedName name="其他货币零领路.dbf">[11]其他货币零领路.dbf!$A$1:$H$149</definedName>
    <definedName name="其他货币资金.dbf">[12]其他货币资金.dbf!$A$1:$H$25</definedName>
    <definedName name="其他业务">#REF!</definedName>
    <definedName name="其他业务收入.dbf">#REF!</definedName>
    <definedName name="其他业务支出.dbf">#REF!</definedName>
    <definedName name="其他应收款明细">[13]明细账!$A$1:$D$240</definedName>
    <definedName name="区域.4393762">#REF!</definedName>
    <definedName name="区域.4393762_区域">#REF!</definedName>
    <definedName name="区域.5343633">#REF!</definedName>
    <definedName name="区域.5343633_区域">#REF!</definedName>
    <definedName name="区域.9278799">#REF!</definedName>
    <definedName name="区域.9278799_区域">#REF!</definedName>
    <definedName name="区域.9894854_区域">[14]手续费收入检查情况表!#REF!</definedName>
    <definedName name="三方">#REF!</definedName>
    <definedName name="商标采购.dbf">#REF!</definedName>
    <definedName name="上">#REF!</definedName>
    <definedName name="上22">[15]资产负债表!#REF!</definedName>
    <definedName name="设备">[1]填表说明!$A$1:$N$23</definedName>
    <definedName name="社保">[7]社保!$A$1:$H$49</definedName>
    <definedName name="沈玉环">#REF!</definedName>
    <definedName name="审定1">[16]递延所得税资产审定表!$G$12</definedName>
    <definedName name="审定2">[17]所得税费用审定表!$F$11</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[18]资产负债表!#REF!</definedName>
    <definedName name="生产期500">[19]资产负债表!#REF!</definedName>
    <definedName name="生产期6">#REF!</definedName>
    <definedName name="生产期7">#REF!</definedName>
    <definedName name="生产期8">#REF!</definedName>
    <definedName name="生产期9">#REF!</definedName>
    <definedName name="诉讼">#REF!</definedName>
    <definedName name="速度">#REF!</definedName>
    <definedName name="损益余额表.dbf">#REF!</definedName>
    <definedName name="通过">#REF!</definedName>
    <definedName name="投资收益债券.dbf">[11]投资收益债券.dbf!$A$1:$H$56</definedName>
    <definedName name="委托贷款.dbf">#REF!</definedName>
    <definedName name="一一">#REF!</definedName>
    <definedName name="银行存款.dbf">[12]银行存款.dbf!$A$1:$H$21</definedName>
    <definedName name="应付福利费.dbf">#REF!</definedName>
    <definedName name="应付福利费发生额明细">#REF!</definedName>
    <definedName name="应付工资.dbf">#REF!</definedName>
    <definedName name="应付账款">[20]明细账!$A$1:$D$156</definedName>
    <definedName name="余">#REF!</definedName>
    <definedName name="余额表">#REF!</definedName>
    <definedName name="余额表.dbf">#REF!</definedName>
    <definedName name="在建工程.dbf">#REF!</definedName>
    <definedName name="重点">#REF!</definedName>
    <definedName name="重点设备现场勘查表2">#REF!</definedName>
    <definedName name="资料查证及特殊约定事项说明">#REF!</definedName>
    <definedName name="전">#REF!</definedName>
    <definedName name="주택사업본부">#REF!</definedName>
    <definedName name="철구사업본부">#REF!</definedName>
  </definedNames>
  <calcPr calcId="144525" iterate="1" iterateCount="100" iterateDelta="0.001"/>
</workbook>
</file>

<file path=xl/comments1.xml><?xml version="1.0" encoding="utf-8"?>
<comments xmlns="http://schemas.openxmlformats.org/spreadsheetml/2006/main">
  <authors>
    <author>Zhonglian</author>
  </authors>
  <commentList>
    <comment ref="C4" authorId="0">
      <text>
        <r>
          <rPr>
            <b/>
            <sz val="9"/>
            <rFont val="宋体"/>
            <charset val="134"/>
          </rPr>
          <t>Zhonglian:</t>
        </r>
        <r>
          <rPr>
            <sz val="9"/>
            <rFont val="宋体"/>
            <charset val="134"/>
          </rPr>
          <t xml:space="preserve">
</t>
        </r>
        <r>
          <rPr>
            <b/>
            <u/>
            <sz val="9"/>
            <rFont val="宋体"/>
            <charset val="134"/>
          </rPr>
          <t>请务必不要删除表格。
如果本企业会计科目余额为零，则无需填报。对于该类不需要填报的表格，可以选择隐藏表格，请务必不要删除表格。</t>
        </r>
      </text>
    </comment>
  </commentList>
</comments>
</file>

<file path=xl/comments10.xml><?xml version="1.0" encoding="utf-8"?>
<comments xmlns="http://schemas.openxmlformats.org/spreadsheetml/2006/main">
  <authors>
    <author>chenjie</author>
  </authors>
  <commentList>
    <comment ref="B6" authorId="0">
      <text>
        <r>
          <rPr>
            <sz val="9"/>
            <rFont val="宋体"/>
            <charset val="134"/>
          </rPr>
          <t>chenjie:
填全称</t>
        </r>
      </text>
    </comment>
    <comment ref="C6" authorId="0">
      <text>
        <r>
          <rPr>
            <sz val="9"/>
            <rFont val="宋体"/>
            <charset val="134"/>
          </rPr>
          <t>chenjie:
发生日期指利息结算日，填列到日。</t>
        </r>
      </text>
    </comment>
    <comment ref="E6" authorId="0">
      <text>
        <r>
          <rPr>
            <sz val="9"/>
            <rFont val="宋体"/>
            <charset val="134"/>
          </rPr>
          <t>chenjie:
填列到“日”，如“2001.6.1—2001.12.30”。</t>
        </r>
      </text>
    </comment>
  </commentList>
</comments>
</file>

<file path=xl/comments11.xml><?xml version="1.0" encoding="utf-8"?>
<comments xmlns="http://schemas.openxmlformats.org/spreadsheetml/2006/main">
  <authors>
    <author>chenjie</author>
  </authors>
  <commentList>
    <comment ref="C6" authorId="0">
      <text>
        <r>
          <rPr>
            <sz val="9"/>
            <rFont val="宋体"/>
            <charset val="134"/>
          </rPr>
          <t>chenjie:
指的是利润或股利分配时间</t>
        </r>
      </text>
    </comment>
    <comment ref="D6" authorId="0">
      <text>
        <r>
          <rPr>
            <sz val="9"/>
            <rFont val="宋体"/>
            <charset val="134"/>
          </rPr>
          <t>chenjie:
指股利发生的期间，如2002年应收2001年的股利，则该栏目填写“2001年”。</t>
        </r>
      </text>
    </comment>
    <comment ref="J6" authorId="0">
      <text>
        <r>
          <rPr>
            <sz val="9"/>
            <rFont val="宋体"/>
            <charset val="134"/>
          </rPr>
          <t>chenjie:
注明实际的股权比例</t>
        </r>
      </text>
    </comment>
  </commentList>
</comments>
</file>

<file path=xl/comments12.xml><?xml version="1.0" encoding="utf-8"?>
<comments xmlns="http://schemas.openxmlformats.org/spreadsheetml/2006/main">
  <authors>
    <author>chenjie</author>
  </authors>
  <commentList>
    <comment ref="B6" authorId="0">
      <text>
        <r>
          <rPr>
            <sz val="9"/>
            <rFont val="宋体"/>
            <charset val="134"/>
          </rPr>
          <t>chenjie:
债务单位名称应填列全称，不应以地名或不明确的简称或业务内容代替</t>
        </r>
      </text>
    </comment>
    <comment ref="C6" authorId="0">
      <text>
        <r>
          <rPr>
            <sz val="9"/>
            <rFont val="宋体"/>
            <charset val="134"/>
          </rPr>
          <t>chenjie:
如：“售油款”等</t>
        </r>
      </text>
    </comment>
    <comment ref="D6" authorId="0">
      <text>
        <r>
          <rPr>
            <sz val="9"/>
            <rFont val="宋体"/>
            <charset val="134"/>
          </rPr>
          <t>chenjie:
填列最后一笔借方发生额的日期；
日期填写形式(半角状态下)如：2002-6又如2001-11</t>
        </r>
      </text>
    </comment>
    <comment ref="E6" authorId="0">
      <text>
        <r>
          <rPr>
            <sz val="9"/>
            <rFont val="宋体"/>
            <charset val="134"/>
          </rPr>
          <t>1年以内
1~2年
2~3年
3~4年
4~5年
5年以上</t>
        </r>
      </text>
    </comment>
    <comment ref="S6" authorId="0">
      <text>
        <r>
          <rPr>
            <sz val="9"/>
            <rFont val="宋体"/>
            <charset val="134"/>
          </rPr>
          <t>chenjie: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13.xml><?xml version="1.0" encoding="utf-8"?>
<comments xmlns="http://schemas.openxmlformats.org/spreadsheetml/2006/main">
  <authors>
    <author>chenjie</author>
  </authors>
  <commentList>
    <comment ref="O7" authorId="0">
      <text>
        <r>
          <rPr>
            <sz val="9"/>
            <rFont val="宋体"/>
            <charset val="134"/>
          </rPr>
          <t>chenjie:
(1)注1；(2)负数余额产生的原因。</t>
        </r>
      </text>
    </comment>
  </commentList>
</comments>
</file>

<file path=xl/comments14.xml><?xml version="1.0" encoding="utf-8"?>
<comments xmlns="http://schemas.openxmlformats.org/spreadsheetml/2006/main">
  <authors>
    <author>作者</author>
    <author>chenjie</author>
  </authors>
  <commentList>
    <comment ref="Z5" authorId="0">
      <text>
        <r>
          <rPr>
            <b/>
            <sz val="9"/>
            <rFont val="宋体"/>
            <charset val="134"/>
          </rPr>
          <t>作者:</t>
        </r>
        <r>
          <rPr>
            <sz val="9"/>
            <rFont val="宋体"/>
            <charset val="134"/>
          </rPr>
          <t xml:space="preserve">
划拨、出让、集体用地或其他</t>
        </r>
      </text>
    </comment>
    <comment ref="AA5" authorId="0">
      <text>
        <r>
          <rPr>
            <b/>
            <sz val="9"/>
            <rFont val="宋体"/>
            <charset val="134"/>
          </rPr>
          <t>作者:</t>
        </r>
        <r>
          <rPr>
            <sz val="9"/>
            <rFont val="宋体"/>
            <charset val="134"/>
          </rPr>
          <t xml:space="preserve">
应填全证号。</t>
        </r>
      </text>
    </comment>
    <comment ref="AI5" authorId="0">
      <text>
        <r>
          <rPr>
            <b/>
            <sz val="9"/>
            <rFont val="宋体"/>
            <charset val="134"/>
          </rPr>
          <t>作者:</t>
        </r>
        <r>
          <rPr>
            <sz val="9"/>
            <rFont val="宋体"/>
            <charset val="134"/>
          </rPr>
          <t xml:space="preserve">
自已开发、合作开发</t>
        </r>
      </text>
    </comment>
    <comment ref="AZ7" authorId="1">
      <text>
        <r>
          <rPr>
            <b/>
            <sz val="9"/>
            <rFont val="宋体"/>
            <charset val="134"/>
          </rPr>
          <t>chenjie:</t>
        </r>
        <r>
          <rPr>
            <sz val="9"/>
            <rFont val="宋体"/>
            <charset val="134"/>
          </rPr>
          <t xml:space="preserve">
(1)注1；(2)负数余额产生的原因。</t>
        </r>
      </text>
    </comment>
  </commentList>
</comments>
</file>

<file path=xl/comments15.xml><?xml version="1.0" encoding="utf-8"?>
<comments xmlns="http://schemas.openxmlformats.org/spreadsheetml/2006/main">
  <authors>
    <author>中联资产评估吴晓光</author>
    <author>作者</author>
    <author>Lius</author>
  </authors>
  <commentList>
    <comment ref="J5" authorId="0">
      <text>
        <r>
          <rPr>
            <b/>
            <sz val="9"/>
            <rFont val="宋体"/>
            <charset val="134"/>
          </rPr>
          <t>中联资产评估吴晓光:</t>
        </r>
        <r>
          <rPr>
            <sz val="9"/>
            <rFont val="宋体"/>
            <charset val="134"/>
          </rPr>
          <t xml:space="preserve">
按开发进度分为“空地尚未开发”、“在建未预售”、“在建已预售”、“有意向但尚未取得土地”等不同类型。</t>
        </r>
      </text>
    </comment>
    <comment ref="R5" authorId="1">
      <text>
        <r>
          <rPr>
            <b/>
            <sz val="9"/>
            <rFont val="宋体"/>
            <charset val="134"/>
          </rPr>
          <t>作者:</t>
        </r>
        <r>
          <rPr>
            <sz val="9"/>
            <rFont val="宋体"/>
            <charset val="134"/>
          </rPr>
          <t xml:space="preserve">
划拨、出让、集体用地或其他</t>
        </r>
      </text>
    </comment>
    <comment ref="S5" authorId="1">
      <text>
        <r>
          <rPr>
            <b/>
            <sz val="9"/>
            <rFont val="宋体"/>
            <charset val="134"/>
          </rPr>
          <t>作者:</t>
        </r>
        <r>
          <rPr>
            <sz val="9"/>
            <rFont val="宋体"/>
            <charset val="134"/>
          </rPr>
          <t xml:space="preserve">
应填全证号。</t>
        </r>
      </text>
    </comment>
    <comment ref="AB5" authorId="1">
      <text>
        <r>
          <rPr>
            <b/>
            <sz val="9"/>
            <rFont val="宋体"/>
            <charset val="134"/>
          </rPr>
          <t>作者:</t>
        </r>
        <r>
          <rPr>
            <sz val="9"/>
            <rFont val="宋体"/>
            <charset val="134"/>
          </rPr>
          <t xml:space="preserve">
自已开发、合作开发</t>
        </r>
      </text>
    </comment>
    <comment ref="AD5" authorId="1">
      <text>
        <r>
          <rPr>
            <b/>
            <sz val="9"/>
            <rFont val="宋体"/>
            <charset val="134"/>
          </rPr>
          <t>作者:</t>
        </r>
        <r>
          <rPr>
            <sz val="9"/>
            <rFont val="宋体"/>
            <charset val="134"/>
          </rPr>
          <t xml:space="preserve">
指目前实际用途。</t>
        </r>
      </text>
    </comment>
    <comment ref="F7" authorId="2">
      <text>
        <r>
          <rPr>
            <b/>
            <sz val="9"/>
            <rFont val="宋体"/>
            <charset val="134"/>
          </rPr>
          <t xml:space="preserve">中联评估:
</t>
        </r>
        <r>
          <rPr>
            <sz val="9"/>
            <rFont val="宋体"/>
            <charset val="134"/>
          </rPr>
          <t>按EXCEL默认短日期格式，年/月/日（如:2018/12/31)</t>
        </r>
      </text>
    </comment>
    <comment ref="G7" authorId="2">
      <text>
        <r>
          <rPr>
            <b/>
            <sz val="9"/>
            <rFont val="宋体"/>
            <charset val="134"/>
          </rPr>
          <t xml:space="preserve">中联评估:
</t>
        </r>
        <r>
          <rPr>
            <sz val="9"/>
            <rFont val="宋体"/>
            <charset val="134"/>
          </rPr>
          <t>按EXCEL默认短日期格式，年/月/日（如:2018/12/31)</t>
        </r>
      </text>
    </comment>
  </commentList>
</comments>
</file>

<file path=xl/comments16.xml><?xml version="1.0" encoding="utf-8"?>
<comments xmlns="http://schemas.openxmlformats.org/spreadsheetml/2006/main">
  <authors>
    <author>chenjie</author>
  </authors>
  <commentList>
    <comment ref="B6" authorId="0">
      <text>
        <r>
          <rPr>
            <sz val="9"/>
            <rFont val="宋体"/>
            <charset val="134"/>
          </rPr>
          <t>chenjie:
填入债券名称如：“3年期国库券”、“5年期电力基金债券”等</t>
        </r>
      </text>
    </comment>
    <comment ref="C6" authorId="0">
      <text>
        <r>
          <rPr>
            <sz val="9"/>
            <rFont val="宋体"/>
            <charset val="134"/>
          </rPr>
          <t>chenjie:
购买日</t>
        </r>
      </text>
    </comment>
    <comment ref="L6" authorId="0">
      <text>
        <r>
          <rPr>
            <sz val="9"/>
            <rFont val="宋体"/>
            <charset val="134"/>
          </rPr>
          <t>chenjie:
设定抵押的债券应标明</t>
        </r>
      </text>
    </comment>
  </commentList>
</comments>
</file>

<file path=xl/comments17.xml><?xml version="1.0" encoding="utf-8"?>
<comments xmlns="http://schemas.openxmlformats.org/spreadsheetml/2006/main">
  <authors>
    <author>chenjie</author>
  </authors>
  <commentList>
    <comment ref="B6" authorId="0">
      <text>
        <r>
          <rPr>
            <sz val="9"/>
            <rFont val="宋体"/>
            <charset val="134"/>
          </rPr>
          <t>chenjie:
填入债券名称如：“3年期国库券”、“5年期电力基金债券”等</t>
        </r>
      </text>
    </comment>
    <comment ref="C6" authorId="0">
      <text>
        <r>
          <rPr>
            <sz val="9"/>
            <rFont val="宋体"/>
            <charset val="134"/>
          </rPr>
          <t>chenjie:
购买日</t>
        </r>
      </text>
    </comment>
    <comment ref="J6" authorId="0">
      <text>
        <r>
          <rPr>
            <sz val="9"/>
            <rFont val="宋体"/>
            <charset val="134"/>
          </rPr>
          <t>chenjie:
设定抵押的债券应标明</t>
        </r>
      </text>
    </comment>
  </commentList>
</comments>
</file>

<file path=xl/comments18.xml><?xml version="1.0" encoding="utf-8"?>
<comments xmlns="http://schemas.openxmlformats.org/spreadsheetml/2006/main">
  <authors>
    <author>chenjie</author>
  </authors>
  <commentList>
    <comment ref="B6" authorId="0">
      <text>
        <r>
          <rPr>
            <sz val="9"/>
            <rFont val="宋体"/>
            <charset val="134"/>
          </rPr>
          <t>chenjie:
根据具体资产内容填写</t>
        </r>
      </text>
    </comment>
    <comment ref="J6" authorId="0">
      <text>
        <r>
          <rPr>
            <sz val="9"/>
            <rFont val="宋体"/>
            <charset val="134"/>
          </rPr>
          <t>chenjie:
因特殊原因转入的资产，应在备注栏简要说明原因，有可能发生损失的项目，应提供相关文件资料</t>
        </r>
      </text>
    </comment>
  </commentList>
</comments>
</file>

<file path=xl/comments19.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chenjie:
指国家股、法人股、流通股等</t>
        </r>
      </text>
    </comment>
    <comment ref="D6" authorId="0">
      <text>
        <r>
          <rPr>
            <sz val="9"/>
            <rFont val="宋体"/>
            <charset val="134"/>
          </rPr>
          <t>chenjie:
指购买日或以其他方式（如非货币性交易换入、以债权换入等）取得股权的协议转让日</t>
        </r>
      </text>
    </comment>
    <comment ref="E6" authorId="0">
      <text>
        <r>
          <rPr>
            <sz val="9"/>
            <rFont val="宋体"/>
            <charset val="134"/>
          </rPr>
          <t>chenjie:
与股权证一致</t>
        </r>
      </text>
    </comment>
    <comment ref="F6" authorId="0">
      <text>
        <r>
          <rPr>
            <sz val="9"/>
            <rFont val="宋体"/>
            <charset val="134"/>
          </rPr>
          <t>chenjie:
与股权证一致</t>
        </r>
      </text>
    </comment>
    <comment ref="G6" authorId="0">
      <text>
        <r>
          <rPr>
            <sz val="9"/>
            <rFont val="宋体"/>
            <charset val="134"/>
          </rPr>
          <t>chenjie:
指基准日收盘价</t>
        </r>
      </text>
    </comment>
  </commentList>
</comments>
</file>

<file path=xl/comments2.xml><?xml version="1.0" encoding="utf-8"?>
<comments xmlns="http://schemas.openxmlformats.org/spreadsheetml/2006/main">
  <authors>
    <author>chenjie</author>
  </authors>
  <commentList>
    <comment ref="B6" authorId="0">
      <text>
        <r>
          <rPr>
            <sz val="9"/>
            <rFont val="宋体"/>
            <charset val="134"/>
          </rPr>
          <t xml:space="preserve">chenjie:
填写现金实物存放单位名称 </t>
        </r>
      </text>
    </comment>
    <comment ref="D6" authorId="0">
      <text>
        <r>
          <rPr>
            <sz val="9"/>
            <rFont val="宋体"/>
            <charset val="134"/>
          </rPr>
          <t xml:space="preserve">chenjie:
填写原币金额 </t>
        </r>
      </text>
    </comment>
    <comment ref="E6" authorId="0">
      <text>
        <r>
          <rPr>
            <sz val="9"/>
            <rFont val="宋体"/>
            <charset val="134"/>
          </rPr>
          <t>chenjie:
评估基准日汇率为中间价</t>
        </r>
      </text>
    </comment>
  </commentList>
</comments>
</file>

<file path=xl/comments20.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如：XXXXX基金</t>
        </r>
      </text>
    </comment>
    <comment ref="D6" authorId="0">
      <text>
        <r>
          <rPr>
            <sz val="9"/>
            <rFont val="宋体"/>
            <charset val="134"/>
          </rPr>
          <t>chenjie:
指购买日或以其他方式（如非货币性交易换入、以债权换入等）取得股权的协议转让日</t>
        </r>
      </text>
    </comment>
    <comment ref="E6" authorId="0">
      <text>
        <r>
          <rPr>
            <sz val="9"/>
            <rFont val="宋体"/>
            <charset val="134"/>
          </rPr>
          <t>chenjie:
与股权证一致</t>
        </r>
      </text>
    </comment>
    <comment ref="F6" authorId="0">
      <text>
        <r>
          <rPr>
            <sz val="9"/>
            <rFont val="宋体"/>
            <charset val="134"/>
          </rPr>
          <t>chenjie:
指基准日收盘价</t>
        </r>
      </text>
    </comment>
  </commentList>
</comments>
</file>

<file path=xl/comments21.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如：XXXXX基金</t>
        </r>
      </text>
    </comment>
    <comment ref="D6" authorId="0">
      <text>
        <r>
          <rPr>
            <sz val="9"/>
            <rFont val="宋体"/>
            <charset val="134"/>
          </rPr>
          <t>chenjie:
指购买日或以其他方式（如非货币性交易换入、以债权换入等）取得股权的协议转让日</t>
        </r>
      </text>
    </comment>
    <comment ref="E6" authorId="0">
      <text>
        <r>
          <rPr>
            <sz val="9"/>
            <rFont val="宋体"/>
            <charset val="134"/>
          </rPr>
          <t>chenjie:
与股权证一致</t>
        </r>
      </text>
    </comment>
    <comment ref="F6" authorId="0">
      <text>
        <r>
          <rPr>
            <sz val="9"/>
            <rFont val="宋体"/>
            <charset val="134"/>
          </rPr>
          <t>chenjie:
指基准日收盘价</t>
        </r>
      </text>
    </comment>
  </commentList>
</comments>
</file>

<file path=xl/comments22.xml><?xml version="1.0" encoding="utf-8"?>
<comments xmlns="http://schemas.openxmlformats.org/spreadsheetml/2006/main">
  <authors>
    <author>chenjie</author>
  </authors>
  <commentList>
    <comment ref="B6" authorId="0">
      <text>
        <r>
          <rPr>
            <sz val="9"/>
            <rFont val="宋体"/>
            <charset val="134"/>
          </rPr>
          <t>chenjie:
债务单位名称应填列全称，不应以地名或不明确的简称或业务内容代替</t>
        </r>
      </text>
    </comment>
    <comment ref="C6" authorId="0">
      <text>
        <r>
          <rPr>
            <sz val="9"/>
            <rFont val="宋体"/>
            <charset val="134"/>
          </rPr>
          <t>chenjie:
如：“租赁XXXXXX”等</t>
        </r>
      </text>
    </comment>
    <comment ref="D6" authorId="0">
      <text>
        <r>
          <rPr>
            <sz val="9"/>
            <rFont val="宋体"/>
            <charset val="134"/>
          </rPr>
          <t>chenjie:
填列最后一笔借方发生额的日期；
日期填写形式(半角状态下)如：2002-6又如2001-11</t>
        </r>
      </text>
    </comment>
    <comment ref="J6" authorId="0">
      <text>
        <r>
          <rPr>
            <sz val="9"/>
            <rFont val="宋体"/>
            <charset val="134"/>
          </rPr>
          <t>chenjie: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23.xml><?xml version="1.0" encoding="utf-8"?>
<comments xmlns="http://schemas.openxmlformats.org/spreadsheetml/2006/main">
  <authors>
    <author>chenjie</author>
  </authors>
  <commentList>
    <comment ref="M7" authorId="0">
      <text>
        <r>
          <rPr>
            <b/>
            <sz val="9"/>
            <rFont val="宋体"/>
            <charset val="134"/>
          </rPr>
          <t>chenjie:</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4.xml><?xml version="1.0" encoding="utf-8"?>
<comments xmlns="http://schemas.openxmlformats.org/spreadsheetml/2006/main">
  <authors>
    <author>chenjie</author>
  </authors>
  <commentList>
    <comment ref="L6" authorId="0">
      <text>
        <r>
          <rPr>
            <b/>
            <sz val="9"/>
            <rFont val="宋体"/>
            <charset val="134"/>
          </rPr>
          <t>chenjie:</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5.xml><?xml version="1.0" encoding="utf-8"?>
<comments xmlns="http://schemas.openxmlformats.org/spreadsheetml/2006/main">
  <authors>
    <author xml:space="preserve"> 66</author>
  </authors>
  <commentList>
    <comment ref="C8" authorId="0">
      <text>
        <r>
          <rPr>
            <sz val="9"/>
            <rFont val="宋体"/>
            <charset val="134"/>
          </rPr>
          <t>chenjie:
填写房产证编号,无证不填</t>
        </r>
      </text>
    </comment>
    <comment ref="K8" authorId="0">
      <text>
        <r>
          <rPr>
            <sz val="9"/>
            <rFont val="宋体"/>
            <charset val="134"/>
          </rPr>
          <t>chenjie:
如：“砖混、钢混、框架、砖木、简易”等，各类型结构的定义参见填表说明。</t>
        </r>
      </text>
    </comment>
    <comment ref="L8" authorId="0">
      <text>
        <r>
          <rPr>
            <sz val="9"/>
            <rFont val="宋体"/>
            <charset val="134"/>
          </rPr>
          <t>chenjie:
指竣工日期</t>
        </r>
      </text>
    </comment>
    <comment ref="M8" authorId="0">
      <text>
        <r>
          <rPr>
            <sz val="9"/>
            <rFont val="宋体"/>
            <charset val="134"/>
          </rPr>
          <t>chenjie:
m2或m3</t>
        </r>
      </text>
    </comment>
    <comment ref="N8" authorId="0">
      <text>
        <r>
          <rPr>
            <sz val="9"/>
            <rFont val="宋体"/>
            <charset val="134"/>
          </rPr>
          <t>chenjie:
(1)一般应填写房产证所填写的建筑面积值，如无房屋证，应填写工程概预算书上的面积值，否则就需要重新丈量；(2)对因改扩建已改变了原有建筑面积的，应以基准日实际建筑面积填报，但必须在备注中加以说明。注意：在增加面积的同时，应增加帐面原值及净值，如果增加面积的相应价值未入帐，应同时在备注中注明未入帐部分的建筑面积。</t>
        </r>
      </text>
    </comment>
    <comment ref="AA8" authorId="0">
      <text>
        <r>
          <rPr>
            <sz val="9"/>
            <rFont val="宋体"/>
            <charset val="134"/>
          </rPr>
          <t>chenjie: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26.xml><?xml version="1.0" encoding="utf-8"?>
<comments xmlns="http://schemas.openxmlformats.org/spreadsheetml/2006/main">
  <authors>
    <author>chenjie</author>
  </authors>
  <commentList>
    <comment ref="B8" authorId="0">
      <text>
        <r>
          <rPr>
            <sz val="9"/>
            <rFont val="宋体"/>
            <charset val="134"/>
          </rPr>
          <t>chenjie:
填写房产证编号,无证不填</t>
        </r>
      </text>
    </comment>
    <comment ref="E8" authorId="0">
      <text>
        <r>
          <rPr>
            <sz val="9"/>
            <rFont val="宋体"/>
            <charset val="134"/>
          </rPr>
          <t>chenjie:
如：“砖混、钢混、框架、砖木、简易”等，各类型结构的定义参见填表说明。</t>
        </r>
      </text>
    </comment>
    <comment ref="F8" authorId="0">
      <text>
        <r>
          <rPr>
            <sz val="9"/>
            <rFont val="宋体"/>
            <charset val="134"/>
          </rPr>
          <t>chenjie:
指竣工日期</t>
        </r>
      </text>
    </comment>
    <comment ref="G8" authorId="0">
      <text>
        <r>
          <rPr>
            <sz val="9"/>
            <rFont val="宋体"/>
            <charset val="134"/>
          </rPr>
          <t>chenjie:
m2或m3</t>
        </r>
      </text>
    </comment>
    <comment ref="H8" authorId="0">
      <text>
        <r>
          <rPr>
            <sz val="9"/>
            <rFont val="宋体"/>
            <charset val="134"/>
          </rPr>
          <t>chenjie:
(1)一般应填写房产证所填写的建筑面积值，如无房屋证，应填写工程概预算书上的面积值，否则就需要重新丈量；(2)对因改扩建已改变了原有建筑面积的，应以基准日实际建筑面积填报，但必须在备注中加以说明。注意：在增加面积的同时，应增加帐面原值及净值，如果增加面积的相应价值未入帐，应同时在备注中注明未入帐部分的建筑面积。</t>
        </r>
      </text>
    </comment>
    <comment ref="R8" authorId="0">
      <text>
        <r>
          <rPr>
            <sz val="9"/>
            <rFont val="宋体"/>
            <charset val="134"/>
          </rPr>
          <t>chenjie: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27.xml><?xml version="1.0" encoding="utf-8"?>
<comments xmlns="http://schemas.openxmlformats.org/spreadsheetml/2006/main">
  <authors>
    <author>chenjie</author>
  </authors>
  <commentList>
    <comment ref="B7" authorId="0">
      <text>
        <r>
          <rPr>
            <sz val="9"/>
            <rFont val="宋体"/>
            <charset val="134"/>
          </rPr>
          <t>chenjie:
土地使用权证书的编号</t>
        </r>
      </text>
    </comment>
    <comment ref="E7" authorId="0">
      <text>
        <r>
          <rPr>
            <sz val="9"/>
            <rFont val="宋体"/>
            <charset val="134"/>
          </rPr>
          <t>chenjie:
所填内容应与土地证记录相符</t>
        </r>
      </text>
    </comment>
    <comment ref="F7" authorId="0">
      <text>
        <r>
          <rPr>
            <sz val="9"/>
            <rFont val="宋体"/>
            <charset val="134"/>
          </rPr>
          <t>chenjie:
所填内容应与土地证记录相符</t>
        </r>
      </text>
    </comment>
    <comment ref="G7" authorId="0">
      <text>
        <r>
          <rPr>
            <sz val="9"/>
            <rFont val="宋体"/>
            <charset val="134"/>
          </rPr>
          <t>chenjie:
所填内容应与土地证记录相符</t>
        </r>
      </text>
    </comment>
    <comment ref="I7" authorId="0">
      <text>
        <r>
          <rPr>
            <sz val="9"/>
            <rFont val="宋体"/>
            <charset val="134"/>
          </rPr>
          <t>chenjie:
所填内容应与土地证记录相符</t>
        </r>
      </text>
    </comment>
  </commentList>
</comments>
</file>

<file path=xl/comments28.xml><?xml version="1.0" encoding="utf-8"?>
<comments xmlns="http://schemas.openxmlformats.org/spreadsheetml/2006/main">
  <authors>
    <author>chenjie</author>
  </authors>
  <commentList>
    <comment ref="B7" authorId="0">
      <text>
        <r>
          <rPr>
            <sz val="9"/>
            <rFont val="宋体"/>
            <charset val="134"/>
          </rPr>
          <t>chenjie:
土地使用权证书的编号</t>
        </r>
      </text>
    </comment>
    <comment ref="E7" authorId="0">
      <text>
        <r>
          <rPr>
            <sz val="9"/>
            <rFont val="宋体"/>
            <charset val="134"/>
          </rPr>
          <t>chenjie:
所填内容应与土地证记录相符</t>
        </r>
      </text>
    </comment>
    <comment ref="F7" authorId="0">
      <text>
        <r>
          <rPr>
            <sz val="9"/>
            <rFont val="宋体"/>
            <charset val="134"/>
          </rPr>
          <t>chenjie:
所填内容应与土地证记录相符</t>
        </r>
      </text>
    </comment>
    <comment ref="G7" authorId="0">
      <text>
        <r>
          <rPr>
            <sz val="9"/>
            <rFont val="宋体"/>
            <charset val="134"/>
          </rPr>
          <t>chenjie:
所填内容应与土地证记录相符</t>
        </r>
      </text>
    </comment>
    <comment ref="I7" authorId="0">
      <text>
        <r>
          <rPr>
            <sz val="9"/>
            <rFont val="宋体"/>
            <charset val="134"/>
          </rPr>
          <t>chenjie:
所填内容应与土地证记录相符</t>
        </r>
      </text>
    </comment>
  </commentList>
</comments>
</file>

<file path=xl/comments29.xml><?xml version="1.0" encoding="utf-8"?>
<comments xmlns="http://schemas.openxmlformats.org/spreadsheetml/2006/main">
  <authors>
    <author xml:space="preserve"> 66</author>
  </authors>
  <commentList>
    <comment ref="B7" authorId="0">
      <text>
        <r>
          <rPr>
            <sz val="9"/>
            <rFont val="宋体"/>
            <charset val="134"/>
          </rPr>
          <t>chenjie:
填写房产证编号,无证不填</t>
        </r>
      </text>
    </comment>
    <comment ref="F7" authorId="0">
      <text>
        <r>
          <rPr>
            <sz val="9"/>
            <rFont val="宋体"/>
            <charset val="134"/>
          </rPr>
          <t>chenjie:
如：“砖混、钢混、框架、砖木、简易”等，各类型结构的定义参见填表说明。</t>
        </r>
      </text>
    </comment>
    <comment ref="Q7" authorId="0">
      <text>
        <r>
          <rPr>
            <sz val="9"/>
            <rFont val="宋体"/>
            <charset val="134"/>
          </rPr>
          <t>chenjie:
指竣工日期</t>
        </r>
      </text>
    </comment>
    <comment ref="R7" authorId="0">
      <text>
        <r>
          <rPr>
            <sz val="9"/>
            <rFont val="宋体"/>
            <charset val="134"/>
          </rPr>
          <t>chenjie:
m2或m3</t>
        </r>
      </text>
    </comment>
    <comment ref="AF7" authorId="0">
      <text>
        <r>
          <rPr>
            <sz val="9"/>
            <rFont val="宋体"/>
            <charset val="134"/>
          </rPr>
          <t>chenjie: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3.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chenjie:
如：鞍山信托、民生银行等、天鸿宝业等</t>
        </r>
      </text>
    </comment>
    <comment ref="D6" authorId="0">
      <text>
        <r>
          <rPr>
            <sz val="9"/>
            <rFont val="宋体"/>
            <charset val="134"/>
          </rPr>
          <t>chenjie:
购买日</t>
        </r>
      </text>
    </comment>
  </commentList>
</comments>
</file>

<file path=xl/comments30.xml><?xml version="1.0" encoding="utf-8"?>
<comments xmlns="http://schemas.openxmlformats.org/spreadsheetml/2006/main">
  <authors>
    <author xml:space="preserve"> 66</author>
  </authors>
  <commentList>
    <comment ref="B7" authorId="0">
      <text>
        <r>
          <rPr>
            <sz val="9"/>
            <rFont val="宋体"/>
            <charset val="134"/>
          </rPr>
          <t>chenjie:
填写构筑物或其他辅助设施的全称</t>
        </r>
      </text>
    </comment>
    <comment ref="C7" authorId="0">
      <text>
        <r>
          <rPr>
            <sz val="9"/>
            <rFont val="宋体"/>
            <charset val="134"/>
          </rPr>
          <t>chenjie:
如“砖、钢筋砼、钢结构、砖铁栏杆、砼面、沥青面、砖面”等，详见填表说明</t>
        </r>
      </text>
    </comment>
    <comment ref="F7" authorId="0">
      <text>
        <r>
          <rPr>
            <sz val="9"/>
            <rFont val="宋体"/>
            <charset val="134"/>
          </rPr>
          <t>chenjie:
座、口（井）、m、个等，详见填表说明</t>
        </r>
      </text>
    </comment>
    <comment ref="V7" authorId="0">
      <text>
        <r>
          <rPr>
            <sz val="9"/>
            <rFont val="宋体"/>
            <charset val="134"/>
          </rPr>
          <t>chenjie:
备注中须说明的事项：(1)对因改扩建已改变了原有建筑面积的；(2)改扩建增加的相应价值未入帐的，注明未入帐部分的建筑面积。(3)盘盈资产及非正常状态下的资产，如：“已拆除、待报废”等(5)负数余额</t>
        </r>
      </text>
    </comment>
  </commentList>
</comments>
</file>

<file path=xl/comments31.xml><?xml version="1.0" encoding="utf-8"?>
<comments xmlns="http://schemas.openxmlformats.org/spreadsheetml/2006/main">
  <authors>
    <author xml:space="preserve"> 66</author>
  </authors>
  <commentList>
    <comment ref="B7" authorId="0">
      <text>
        <r>
          <rPr>
            <sz val="9"/>
            <rFont val="宋体"/>
            <charset val="134"/>
          </rPr>
          <t>chenjie:
填写管道和沟槽的全称</t>
        </r>
      </text>
    </comment>
    <comment ref="F7" authorId="0">
      <text>
        <r>
          <rPr>
            <sz val="9"/>
            <rFont val="宋体"/>
            <charset val="134"/>
          </rPr>
          <t>chenjie:
长度、槽深、沟宽*沟厚管径*壁厚、材质、绝缘方式等应按图纸准确填写</t>
        </r>
      </text>
    </comment>
    <comment ref="G7" authorId="0">
      <text>
        <r>
          <rPr>
            <sz val="9"/>
            <rFont val="宋体"/>
            <charset val="134"/>
          </rPr>
          <t>chenjie:
如”砖、砼、钢管、砼管”等</t>
        </r>
      </text>
    </comment>
    <comment ref="I7" authorId="0">
      <text>
        <r>
          <rPr>
            <sz val="9"/>
            <rFont val="宋体"/>
            <charset val="134"/>
          </rPr>
          <t>chenjie:
指竣工日期</t>
        </r>
      </text>
    </comment>
    <comment ref="T7" authorId="0">
      <text>
        <r>
          <rPr>
            <sz val="9"/>
            <rFont val="宋体"/>
            <charset val="134"/>
          </rPr>
          <t>chenjie:
备注中须说明的事项：(1)对因改扩建已改变了原有记录的；(2)改扩建增加的相应价值未入帐的，注明未入帐部分的尺寸规格等。(3)盘盈资产及非正常状态下的资产，如：“已拆除、待报废”等(5)负数余额</t>
        </r>
      </text>
    </comment>
  </commentList>
</comments>
</file>

<file path=xl/comments32.xml><?xml version="1.0" encoding="utf-8"?>
<comments xmlns="http://schemas.openxmlformats.org/spreadsheetml/2006/main">
  <authors>
    <author>Windows 用户</author>
  </authors>
  <commentList>
    <comment ref="D5" authorId="0">
      <text>
        <r>
          <rPr>
            <b/>
            <sz val="9"/>
            <rFont val="宋体"/>
            <charset val="134"/>
          </rPr>
          <t>1、天然气管道；
2、原油管道；
3、成品油管道；</t>
        </r>
      </text>
    </comment>
  </commentList>
</comments>
</file>

<file path=xl/comments33.xml><?xml version="1.0" encoding="utf-8"?>
<comments xmlns="http://schemas.openxmlformats.org/spreadsheetml/2006/main">
  <authors>
    <author>sucheng</author>
  </authors>
  <commentList>
    <comment ref="B7" authorId="0">
      <text>
        <r>
          <rPr>
            <sz val="9"/>
            <rFont val="宋体"/>
            <charset val="134"/>
          </rPr>
          <t>sucheng:
企业资产管理所使用的编号</t>
        </r>
      </text>
    </comment>
    <comment ref="C7" authorId="0">
      <text>
        <r>
          <rPr>
            <sz val="9"/>
            <rFont val="宋体"/>
            <charset val="134"/>
          </rPr>
          <t>chenjie:
设备按单台（套）填列</t>
        </r>
      </text>
    </comment>
    <comment ref="D7" authorId="0">
      <text>
        <r>
          <rPr>
            <sz val="9"/>
            <rFont val="宋体"/>
            <charset val="134"/>
          </rPr>
          <t>chenjie:
按设备铭牌填写</t>
        </r>
      </text>
    </comment>
    <comment ref="F7" authorId="0">
      <text>
        <r>
          <rPr>
            <sz val="9"/>
            <rFont val="宋体"/>
            <charset val="134"/>
          </rPr>
          <t>chenjie:
按设备铭牌填写，不得以地名或经销商名称替代</t>
        </r>
      </text>
    </comment>
    <comment ref="G7" authorId="0">
      <text>
        <r>
          <rPr>
            <sz val="9"/>
            <rFont val="宋体"/>
            <charset val="134"/>
          </rPr>
          <t>chenjie:
台、件、套、个等</t>
        </r>
      </text>
    </comment>
    <comment ref="I7" authorId="0">
      <text>
        <r>
          <rPr>
            <sz val="9"/>
            <rFont val="宋体"/>
            <charset val="134"/>
          </rPr>
          <t>chenjie:
指购买设备日期，如为二手设备须填写原始购置日。日期填写形式(半角状态下)如：2002.6又如2001.11</t>
        </r>
      </text>
    </comment>
    <comment ref="J7" authorId="0">
      <text>
        <r>
          <rPr>
            <sz val="9"/>
            <rFont val="宋体"/>
            <charset val="134"/>
          </rPr>
          <t>chenjie:
设备投入使用的日期</t>
        </r>
      </text>
    </comment>
    <comment ref="U7" authorId="0">
      <text>
        <r>
          <rPr>
            <sz val="9"/>
            <rFont val="宋体"/>
            <charset val="134"/>
          </rPr>
          <t>chenjie: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34.xml><?xml version="1.0" encoding="utf-8"?>
<comments xmlns="http://schemas.openxmlformats.org/spreadsheetml/2006/main">
  <authors>
    <author>chenjie</author>
  </authors>
  <commentList>
    <comment ref="C7" authorId="0">
      <text>
        <r>
          <rPr>
            <sz val="9"/>
            <rFont val="宋体"/>
            <charset val="134"/>
          </rPr>
          <t>chenjie:
指当地交管部门颁发的车辆牌照号</t>
        </r>
      </text>
    </comment>
    <comment ref="D7" authorId="0">
      <text>
        <r>
          <rPr>
            <sz val="9"/>
            <rFont val="宋体"/>
            <charset val="134"/>
          </rPr>
          <t>chenjie:
按车辆行驶证表述的名称和型号填写</t>
        </r>
      </text>
    </comment>
    <comment ref="F7" authorId="0">
      <text>
        <r>
          <rPr>
            <sz val="9"/>
            <rFont val="宋体"/>
            <charset val="134"/>
          </rPr>
          <t>chenjie:
按车辆铭牌填写，不得以地名或经销商名称替代</t>
        </r>
      </text>
    </comment>
    <comment ref="G7" authorId="0">
      <text>
        <r>
          <rPr>
            <sz val="9"/>
            <rFont val="宋体"/>
            <charset val="134"/>
          </rPr>
          <t>chenjie:
辆</t>
        </r>
      </text>
    </comment>
    <comment ref="I7" authorId="0">
      <text>
        <r>
          <rPr>
            <sz val="9"/>
            <rFont val="宋体"/>
            <charset val="134"/>
          </rPr>
          <t>chenjie:
指购买日期，如为二手车须填写原始购置日。日期填写形式(半角状态下)如：2002.6又如2001.11</t>
        </r>
      </text>
    </comment>
    <comment ref="J7" authorId="0">
      <text>
        <r>
          <rPr>
            <sz val="9"/>
            <rFont val="宋体"/>
            <charset val="134"/>
          </rPr>
          <t>chenjie:
投入使用的日期</t>
        </r>
      </text>
    </comment>
    <comment ref="K7" authorId="0">
      <text>
        <r>
          <rPr>
            <sz val="9"/>
            <rFont val="宋体"/>
            <charset val="134"/>
          </rPr>
          <t>chenjie:
按里程表显示数填列，若里程表已损坏或不准确，则无需填写</t>
        </r>
      </text>
    </comment>
    <comment ref="V7" authorId="0">
      <text>
        <r>
          <rPr>
            <sz val="9"/>
            <rFont val="宋体"/>
            <charset val="134"/>
          </rPr>
          <t>chenjie:
(1)对待报废、盘亏、帐外等运输车辆应在备注栏标明；(2)因折旧提超等原因造成负数余额的项目，应简述原因（3）其他</t>
        </r>
      </text>
    </comment>
  </commentList>
</comments>
</file>

<file path=xl/comments35.xml><?xml version="1.0" encoding="utf-8"?>
<comments xmlns="http://schemas.openxmlformats.org/spreadsheetml/2006/main">
  <authors>
    <author>sucheng</author>
  </authors>
  <commentList>
    <comment ref="B7" authorId="0">
      <text>
        <r>
          <rPr>
            <sz val="9"/>
            <rFont val="宋体"/>
            <charset val="134"/>
          </rPr>
          <t>sucheng:
企业资产管理所使用的编号</t>
        </r>
      </text>
    </comment>
    <comment ref="C7" authorId="0">
      <text>
        <r>
          <rPr>
            <sz val="9"/>
            <rFont val="宋体"/>
            <charset val="134"/>
          </rPr>
          <t>chenjie:
设备按单台（套）填列</t>
        </r>
      </text>
    </comment>
    <comment ref="D7" authorId="0">
      <text>
        <r>
          <rPr>
            <sz val="9"/>
            <rFont val="宋体"/>
            <charset val="134"/>
          </rPr>
          <t>chenjie:
按设备铭牌填写</t>
        </r>
      </text>
    </comment>
    <comment ref="F7" authorId="0">
      <text>
        <r>
          <rPr>
            <sz val="9"/>
            <rFont val="宋体"/>
            <charset val="134"/>
          </rPr>
          <t>chenjie:
按设备铭牌填写，不得以地名或经销商名称替代</t>
        </r>
      </text>
    </comment>
    <comment ref="G7" authorId="0">
      <text>
        <r>
          <rPr>
            <sz val="9"/>
            <rFont val="宋体"/>
            <charset val="134"/>
          </rPr>
          <t>chenjie:
台、件、套、个等</t>
        </r>
      </text>
    </comment>
    <comment ref="I7" authorId="0">
      <text>
        <r>
          <rPr>
            <sz val="9"/>
            <rFont val="宋体"/>
            <charset val="134"/>
          </rPr>
          <t>chenjie:
指购买设备日期，如为二手设备须填写原始购置日。日期填写形式(半角状态下)如：2002.6又如2001.11</t>
        </r>
      </text>
    </comment>
    <comment ref="J7" authorId="0">
      <text>
        <r>
          <rPr>
            <sz val="9"/>
            <rFont val="宋体"/>
            <charset val="134"/>
          </rPr>
          <t>chenjie:
设备投入使用的日期</t>
        </r>
      </text>
    </comment>
    <comment ref="U7" authorId="0">
      <text>
        <r>
          <rPr>
            <sz val="9"/>
            <rFont val="宋体"/>
            <charset val="134"/>
          </rPr>
          <t>chenjie:
(1)对停用、不需用、待报废、淘汰、盘亏、盘盈等电子设备应在备注栏标明(2)因折旧提超等原因造成负数余额的项目，应简述原因(3)其他</t>
        </r>
      </text>
    </comment>
  </commentList>
</comments>
</file>

<file path=xl/comments36.xml><?xml version="1.0" encoding="utf-8"?>
<comments xmlns="http://schemas.openxmlformats.org/spreadsheetml/2006/main">
  <authors>
    <author>作者</author>
  </authors>
  <commentList>
    <comment ref="BG7" authorId="0">
      <text>
        <r>
          <rPr>
            <b/>
            <sz val="9"/>
            <rFont val="宋体"/>
            <charset val="134"/>
          </rPr>
          <t>作者:</t>
        </r>
        <r>
          <rPr>
            <sz val="9"/>
            <rFont val="宋体"/>
            <charset val="134"/>
          </rPr>
          <t xml:space="preserve">
(1)对待报废、盘亏、帐外等运输车辆应在备注栏标明；(2)因折旧提超等原因造成负数余额的项目，应简述原因（3）其他</t>
        </r>
      </text>
    </comment>
    <comment ref="BG8" authorId="0">
      <text>
        <r>
          <rPr>
            <b/>
            <sz val="9"/>
            <rFont val="宋体"/>
            <charset val="134"/>
          </rPr>
          <t>作者:</t>
        </r>
        <r>
          <rPr>
            <sz val="9"/>
            <rFont val="宋体"/>
            <charset val="134"/>
          </rPr>
          <t xml:space="preserve">
(1)对待报废、盘亏、帐外等运输车辆应在备注栏标明；(2)因折旧提超等原因造成负数余额的项目，应简述原因（3）其他</t>
        </r>
      </text>
    </comment>
  </commentList>
</comments>
</file>

<file path=xl/comments37.xml><?xml version="1.0" encoding="utf-8"?>
<comments xmlns="http://schemas.openxmlformats.org/spreadsheetml/2006/main">
  <authors>
    <author>chenjie</author>
  </authors>
  <commentList>
    <comment ref="B7" authorId="0">
      <text>
        <r>
          <rPr>
            <sz val="9"/>
            <rFont val="宋体"/>
            <charset val="134"/>
          </rPr>
          <t>chenjie:
土地使用权证书的编号</t>
        </r>
      </text>
    </comment>
    <comment ref="D7" authorId="0">
      <text>
        <r>
          <rPr>
            <sz val="9"/>
            <rFont val="宋体"/>
            <charset val="134"/>
          </rPr>
          <t>chenjie:
所填内容应与土地证记录相符</t>
        </r>
      </text>
    </comment>
    <comment ref="E7" authorId="0">
      <text>
        <r>
          <rPr>
            <sz val="9"/>
            <rFont val="宋体"/>
            <charset val="134"/>
          </rPr>
          <t>chenjie:
所填内容应与土地证记录相符</t>
        </r>
      </text>
    </comment>
    <comment ref="F7" authorId="0">
      <text>
        <r>
          <rPr>
            <sz val="9"/>
            <rFont val="宋体"/>
            <charset val="134"/>
          </rPr>
          <t>chenjie:
所填内容应与土地证记录相符</t>
        </r>
      </text>
    </comment>
    <comment ref="G7" authorId="0">
      <text>
        <r>
          <rPr>
            <sz val="9"/>
            <rFont val="宋体"/>
            <charset val="134"/>
          </rPr>
          <t>chenjie:
所填内容应与土地证记录相符</t>
        </r>
      </text>
    </comment>
  </commentList>
</comments>
</file>

<file path=xl/comments38.xml><?xml version="1.0" encoding="utf-8"?>
<comments xmlns="http://schemas.openxmlformats.org/spreadsheetml/2006/main">
  <authors>
    <author>chenjie</author>
  </authors>
  <commentList>
    <comment ref="G6" authorId="0">
      <text>
        <r>
          <rPr>
            <sz val="9"/>
            <rFont val="宋体"/>
            <charset val="134"/>
          </rPr>
          <t>chenjie:
形象进度可以按工程施工进度的四个阶段考虑。（做完前期工程为一个阶段；动工已有一定时间为第二阶段；完成主体工程为第三阶段；由此到竣工为第四阶段。）</t>
        </r>
      </text>
    </comment>
    <comment ref="H6" authorId="0">
      <text>
        <r>
          <rPr>
            <sz val="9"/>
            <rFont val="宋体"/>
            <charset val="134"/>
          </rPr>
          <t>chenjie:
指财务实际付款与合同总价款之比</t>
        </r>
      </text>
    </comment>
    <comment ref="O6" authorId="0">
      <text>
        <r>
          <rPr>
            <sz val="9"/>
            <rFont val="宋体"/>
            <charset val="134"/>
          </rPr>
          <t>chenjie:
处于非正常状态的在建工程项目应在备注栏标注在建工程的施工状况，如：“停建1年、季节性停建”等</t>
        </r>
      </text>
    </comment>
  </commentList>
</comments>
</file>

<file path=xl/comments39.xml><?xml version="1.0" encoding="utf-8"?>
<comments xmlns="http://schemas.openxmlformats.org/spreadsheetml/2006/main">
  <authors>
    <author>chenjie</author>
  </authors>
  <commentList>
    <comment ref="B7" authorId="0">
      <text>
        <r>
          <rPr>
            <sz val="9"/>
            <rFont val="宋体"/>
            <charset val="134"/>
          </rPr>
          <t>chenjie:
请按照工程项目整理填列本表，不应按照财务入账时间顺序填列。</t>
        </r>
      </text>
    </comment>
    <comment ref="W7" authorId="0">
      <text>
        <r>
          <rPr>
            <sz val="9"/>
            <rFont val="宋体"/>
            <charset val="134"/>
          </rPr>
          <t>chenjie:
处于非正常状态的在建工程项目应在备注栏标注在建工程的施工状况，如：“停建1年、季节性停建”等</t>
        </r>
      </text>
    </comment>
  </commentList>
</comments>
</file>

<file path=xl/comments4.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chenjie:
如：国库券、电力债券
    ＊＊公司债券</t>
        </r>
      </text>
    </comment>
  </commentList>
</comments>
</file>

<file path=xl/comments40.xml><?xml version="1.0" encoding="utf-8"?>
<comments xmlns="http://schemas.openxmlformats.org/spreadsheetml/2006/main">
  <authors>
    <author>chenjie</author>
  </authors>
  <commentList>
    <comment ref="R7" authorId="0">
      <text>
        <r>
          <rPr>
            <sz val="9"/>
            <rFont val="宋体"/>
            <charset val="134"/>
          </rPr>
          <t>chenjie: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41.xml><?xml version="1.0" encoding="utf-8"?>
<comments xmlns="http://schemas.openxmlformats.org/spreadsheetml/2006/main">
  <authors>
    <author>chenjie</author>
  </authors>
  <commentList>
    <comment ref="S7" authorId="0">
      <text>
        <r>
          <rPr>
            <sz val="9"/>
            <rFont val="宋体"/>
            <charset val="134"/>
          </rPr>
          <t>chenjie: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42.xml><?xml version="1.0" encoding="utf-8"?>
<comments xmlns="http://schemas.openxmlformats.org/spreadsheetml/2006/main">
  <authors>
    <author>chenjie</author>
  </authors>
  <commentList>
    <comment ref="B6" authorId="0">
      <text>
        <r>
          <rPr>
            <sz val="9"/>
            <rFont val="宋体"/>
            <charset val="134"/>
          </rPr>
          <t>chenjie:
土地使用权证书的编号</t>
        </r>
      </text>
    </comment>
    <comment ref="D6" authorId="0">
      <text>
        <r>
          <rPr>
            <sz val="9"/>
            <rFont val="宋体"/>
            <charset val="134"/>
          </rPr>
          <t>chenjie:
所填内容应与土地证记录相符</t>
        </r>
      </text>
    </comment>
    <comment ref="E6" authorId="0">
      <text>
        <r>
          <rPr>
            <sz val="9"/>
            <rFont val="宋体"/>
            <charset val="134"/>
          </rPr>
          <t>chenjie:
所填内容应与土地证记录相符</t>
        </r>
      </text>
    </comment>
    <comment ref="F6" authorId="0">
      <text>
        <r>
          <rPr>
            <sz val="9"/>
            <rFont val="宋体"/>
            <charset val="134"/>
          </rPr>
          <t>chenjie:
所填内容应与土地证记录相符</t>
        </r>
      </text>
    </comment>
    <comment ref="H6" authorId="0">
      <text>
        <r>
          <rPr>
            <sz val="9"/>
            <rFont val="宋体"/>
            <charset val="134"/>
          </rPr>
          <t>chenjie:
所填内容应与土地证记录相符</t>
        </r>
      </text>
    </comment>
  </commentList>
</comments>
</file>

<file path=xl/comments43.xml><?xml version="1.0" encoding="utf-8"?>
<comments xmlns="http://schemas.openxmlformats.org/spreadsheetml/2006/main">
  <authors>
    <author>chenjie</author>
  </authors>
  <commentList>
    <comment ref="C6" authorId="0">
      <text>
        <r>
          <rPr>
            <sz val="9"/>
            <rFont val="宋体"/>
            <charset val="134"/>
          </rPr>
          <t>chenjie:
土地使用权证书的编号</t>
        </r>
      </text>
    </comment>
    <comment ref="E6" authorId="0">
      <text>
        <r>
          <rPr>
            <sz val="9"/>
            <rFont val="宋体"/>
            <charset val="134"/>
          </rPr>
          <t>chenjie:
所填内容应与土地证记录相符</t>
        </r>
      </text>
    </comment>
    <comment ref="F6" authorId="0">
      <text>
        <r>
          <rPr>
            <sz val="9"/>
            <rFont val="宋体"/>
            <charset val="134"/>
          </rPr>
          <t>chenjie:
所填内容应与土地证记录相符</t>
        </r>
      </text>
    </comment>
  </commentList>
</comments>
</file>

<file path=xl/comments44.xml><?xml version="1.0" encoding="utf-8"?>
<comments xmlns="http://schemas.openxmlformats.org/spreadsheetml/2006/main">
  <authors>
    <author>chenjie</author>
  </authors>
  <commentList>
    <comment ref="B6" authorId="0">
      <text>
        <r>
          <rPr>
            <sz val="9"/>
            <rFont val="宋体"/>
            <charset val="134"/>
          </rPr>
          <t>chenjie:
如：“××专利权”、“××软件”等</t>
        </r>
      </text>
    </comment>
    <comment ref="O6" authorId="0">
      <text>
        <r>
          <rPr>
            <sz val="9"/>
            <rFont val="宋体"/>
            <charset val="134"/>
          </rPr>
          <t>chenjie:
企业实际拥有但基准日未入帐的不应填入本表</t>
        </r>
      </text>
    </comment>
  </commentList>
</comments>
</file>

<file path=xl/comments45.xml><?xml version="1.0" encoding="utf-8"?>
<comments xmlns="http://schemas.openxmlformats.org/spreadsheetml/2006/main">
  <authors>
    <author>chenjie</author>
  </authors>
  <commentList>
    <comment ref="B6" authorId="0">
      <text>
        <r>
          <rPr>
            <sz val="9"/>
            <rFont val="宋体"/>
            <charset val="134"/>
          </rPr>
          <t>chenjie:
如：“××专利权”、“××软件”等</t>
        </r>
      </text>
    </comment>
    <comment ref="J6" authorId="0">
      <text>
        <r>
          <rPr>
            <sz val="9"/>
            <rFont val="宋体"/>
            <charset val="134"/>
          </rPr>
          <t>chenjie:
企业实际拥有但基准日未入帐的不应填入本表</t>
        </r>
      </text>
    </comment>
  </commentList>
</comments>
</file>

<file path=xl/comments46.xml><?xml version="1.0" encoding="utf-8"?>
<comments xmlns="http://schemas.openxmlformats.org/spreadsheetml/2006/main">
  <authors>
    <author>chenjie</author>
  </authors>
  <commentList>
    <comment ref="B6" authorId="0">
      <text>
        <r>
          <rPr>
            <sz val="9"/>
            <rFont val="宋体"/>
            <charset val="134"/>
          </rPr>
          <t>chenjie:
如：“××专利权”、“××软件”等</t>
        </r>
      </text>
    </comment>
    <comment ref="J6" authorId="0">
      <text>
        <r>
          <rPr>
            <sz val="9"/>
            <rFont val="宋体"/>
            <charset val="134"/>
          </rPr>
          <t>chenjie:
企业实际拥有但基准日未入帐的不应填入本表</t>
        </r>
      </text>
    </comment>
  </commentList>
</comments>
</file>

<file path=xl/comments47.xml><?xml version="1.0" encoding="utf-8"?>
<comments xmlns="http://schemas.openxmlformats.org/spreadsheetml/2006/main">
  <authors>
    <author>chenjie</author>
  </authors>
  <commentList>
    <comment ref="B6" authorId="0">
      <text>
        <r>
          <rPr>
            <sz val="9"/>
            <rFont val="宋体"/>
            <charset val="134"/>
          </rPr>
          <t>chenjie:
指摊销期在1年以上的各种费用。如“××租入资产改良款”、“××资产大修费用“等。若填表单位开办费在本科目核算，则除按要求填写本表外，应参照开办费清查评估明细表的要求在备注栏注明费用包括的计提内容和相应金额，或附专项说明亦可。</t>
        </r>
      </text>
    </comment>
    <comment ref="D6" authorId="0">
      <text>
        <r>
          <rPr>
            <sz val="9"/>
            <rFont val="宋体"/>
            <charset val="134"/>
          </rPr>
          <t>chenjie:
指开始摊销前的金额。</t>
        </r>
      </text>
    </comment>
  </commentList>
</comments>
</file>

<file path=xl/comments48.xml><?xml version="1.0" encoding="utf-8"?>
<comments xmlns="http://schemas.openxmlformats.org/spreadsheetml/2006/main">
  <authors>
    <author>chenjie</author>
  </authors>
  <commentList>
    <comment ref="I6" authorId="0">
      <text>
        <r>
          <rPr>
            <sz val="9"/>
            <rFont val="宋体"/>
            <charset val="134"/>
          </rPr>
          <t>chenjie:
金额较大的项目，在备注栏注明其内容或附说明该项资产的内容和价值构成的专项说明。</t>
        </r>
      </text>
    </comment>
  </commentList>
</comments>
</file>

<file path=xl/comments49.xml><?xml version="1.0" encoding="utf-8"?>
<comments xmlns="http://schemas.openxmlformats.org/spreadsheetml/2006/main">
  <authors>
    <author>chenjie</author>
  </authors>
  <commentList>
    <comment ref="B6" authorId="0">
      <text>
        <r>
          <rPr>
            <sz val="9"/>
            <rFont val="宋体"/>
            <charset val="134"/>
          </rPr>
          <t>chenjie:
填全称</t>
        </r>
      </text>
    </comment>
    <comment ref="C6" authorId="0">
      <text>
        <r>
          <rPr>
            <sz val="9"/>
            <rFont val="宋体"/>
            <charset val="134"/>
          </rPr>
          <t>chenjie:
指借款合同规定的借款启始日，填列到日</t>
        </r>
      </text>
    </comment>
    <comment ref="D6" authorId="0">
      <text>
        <r>
          <rPr>
            <sz val="9"/>
            <rFont val="宋体"/>
            <charset val="134"/>
          </rPr>
          <t>chenjie:
与借款合同规定到期日应一致</t>
        </r>
      </text>
    </comment>
    <comment ref="E6" authorId="0">
      <text>
        <r>
          <rPr>
            <sz val="9"/>
            <rFont val="宋体"/>
            <charset val="134"/>
          </rPr>
          <t>chenjie:
与借款合同规定利率应一致</t>
        </r>
      </text>
    </comment>
    <comment ref="M6" authorId="0">
      <text>
        <r>
          <rPr>
            <sz val="9"/>
            <rFont val="宋体"/>
            <charset val="134"/>
          </rPr>
          <t>chenjie:
标明（或附专项说明）借款的用途、担保条件（信用担保、资产抵押或质押等）、借款利息计提及支付情况（请准确说明利息计提、支付到哪一天）。</t>
        </r>
      </text>
    </comment>
  </commentList>
</comments>
</file>

<file path=xl/comments5.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如：上投摩根内需动力</t>
        </r>
      </text>
    </comment>
    <comment ref="D6" authorId="0">
      <text>
        <r>
          <rPr>
            <sz val="9"/>
            <rFont val="宋体"/>
            <charset val="134"/>
          </rPr>
          <t>开放式、封闭式等</t>
        </r>
      </text>
    </comment>
    <comment ref="E6" authorId="0">
      <text>
        <r>
          <rPr>
            <sz val="9"/>
            <rFont val="宋体"/>
            <charset val="134"/>
          </rPr>
          <t>chenjie:
购买日</t>
        </r>
      </text>
    </comment>
  </commentList>
</comments>
</file>

<file path=xl/comments50.xml><?xml version="1.0" encoding="utf-8"?>
<comments xmlns="http://schemas.openxmlformats.org/spreadsheetml/2006/main">
  <authors>
    <author>chenjie</author>
  </authors>
  <commentList>
    <comment ref="B6" authorId="0">
      <text>
        <r>
          <rPr>
            <sz val="9"/>
            <rFont val="宋体"/>
            <charset val="134"/>
          </rPr>
          <t>chenjie:
债权单位名称应填列全称，不应以地名或不明确的简称或业务内容代替</t>
        </r>
      </text>
    </comment>
    <comment ref="C6" authorId="0">
      <text>
        <r>
          <rPr>
            <sz val="9"/>
            <rFont val="宋体"/>
            <charset val="134"/>
          </rPr>
          <t>chenjie:
填列最后一笔贷方发生额的日期；
日期填写形式(半角状态下)如：2002.6又如2001.11</t>
        </r>
      </text>
    </comment>
    <comment ref="D6" authorId="0">
      <text>
        <r>
          <rPr>
            <sz val="9"/>
            <rFont val="宋体"/>
            <charset val="134"/>
          </rPr>
          <t>chenjie:
如：“购油款”等</t>
        </r>
      </text>
    </comment>
    <comment ref="I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51.xml><?xml version="1.0" encoding="utf-8"?>
<comments xmlns="http://schemas.openxmlformats.org/spreadsheetml/2006/main">
  <authors>
    <author>chenjie</author>
  </authors>
  <commentList>
    <comment ref="J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52.xml><?xml version="1.0" encoding="utf-8"?>
<comments xmlns="http://schemas.openxmlformats.org/spreadsheetml/2006/main">
  <authors>
    <author>chenjie</author>
  </authors>
  <commentList>
    <comment ref="B6" authorId="0">
      <text>
        <r>
          <rPr>
            <sz val="9"/>
            <rFont val="宋体"/>
            <charset val="134"/>
          </rPr>
          <t>chenjie:
债权单位名称应填列全称，不应以地名或不明确的简称或业务内容代替</t>
        </r>
      </text>
    </comment>
    <comment ref="C6" authorId="0">
      <text>
        <r>
          <rPr>
            <sz val="9"/>
            <rFont val="宋体"/>
            <charset val="134"/>
          </rPr>
          <t>chenjie:
填列票据的签发日期；
日期填写形式(半角状态下)如：2002.6又如2001.11</t>
        </r>
      </text>
    </comment>
    <comment ref="J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53.xml><?xml version="1.0" encoding="utf-8"?>
<comments xmlns="http://schemas.openxmlformats.org/spreadsheetml/2006/main">
  <authors>
    <author>chenjie</author>
  </authors>
  <commentList>
    <comment ref="B6" authorId="0">
      <text>
        <r>
          <rPr>
            <sz val="9"/>
            <rFont val="宋体"/>
            <charset val="134"/>
          </rPr>
          <t>chenjie:
债权单位名称应填列全称，不应以地名或不明确的简称或业务内容代替</t>
        </r>
      </text>
    </comment>
    <comment ref="C6" authorId="0">
      <text>
        <r>
          <rPr>
            <sz val="9"/>
            <rFont val="宋体"/>
            <charset val="134"/>
          </rPr>
          <t>chenjie:
填列最后一笔贷方发生额的日期；
日期填写形式(半角状态下)如：2002.6又如2001.11</t>
        </r>
      </text>
    </comment>
    <comment ref="D6" authorId="0">
      <text>
        <r>
          <rPr>
            <sz val="9"/>
            <rFont val="宋体"/>
            <charset val="134"/>
          </rPr>
          <t>chenjie:
如：“购油款”等</t>
        </r>
      </text>
    </comment>
    <comment ref="I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54.xml><?xml version="1.0" encoding="utf-8"?>
<comments xmlns="http://schemas.openxmlformats.org/spreadsheetml/2006/main">
  <authors>
    <author>chenjie</author>
  </authors>
  <commentList>
    <comment ref="B6" authorId="0">
      <text>
        <r>
          <rPr>
            <sz val="9"/>
            <rFont val="宋体"/>
            <charset val="134"/>
          </rPr>
          <t>chenjie:
债权单位名称应填列全称，不应以地名或不明确的简称或业务内容代替</t>
        </r>
      </text>
    </comment>
    <comment ref="C6" authorId="0">
      <text>
        <r>
          <rPr>
            <sz val="9"/>
            <rFont val="宋体"/>
            <charset val="134"/>
          </rPr>
          <t>chenjie:
填列最后一笔贷方发生额的日期；
日期填写形式(半角状态下)如：2002.6又如2001.11</t>
        </r>
      </text>
    </comment>
    <comment ref="D6" authorId="0">
      <text>
        <r>
          <rPr>
            <sz val="9"/>
            <rFont val="宋体"/>
            <charset val="134"/>
          </rPr>
          <t>chenjie:
如：“售油款”等</t>
        </r>
      </text>
    </comment>
    <comment ref="I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55.xml><?xml version="1.0" encoding="utf-8"?>
<comments xmlns="http://schemas.openxmlformats.org/spreadsheetml/2006/main">
  <authors>
    <author>chenjie</author>
  </authors>
  <commentList>
    <comment ref="B6" authorId="0">
      <text>
        <r>
          <rPr>
            <sz val="9"/>
            <rFont val="宋体"/>
            <charset val="134"/>
          </rPr>
          <t>chenjie:
填写所计提的应付工资的具体组成内容，如“工资、住房补贴”等，根据填表单位财务部门的计提应付工资的方式和内容填写</t>
        </r>
      </text>
    </comment>
    <comment ref="C6" authorId="0">
      <text>
        <r>
          <rPr>
            <sz val="9"/>
            <rFont val="宋体"/>
            <charset val="134"/>
          </rPr>
          <t>chenjie:
填写贷方最后一笔发生额的日期</t>
        </r>
      </text>
    </comment>
    <comment ref="H6" authorId="0">
      <text>
        <r>
          <rPr>
            <sz val="9"/>
            <rFont val="宋体"/>
            <charset val="134"/>
          </rPr>
          <t>chenjie:
备注中应注明计提依据（如：工效挂钩批准额度×××万元／年）及基准日应付工资帐面余额的滚存期间。</t>
        </r>
      </text>
    </comment>
  </commentList>
</comments>
</file>

<file path=xl/comments56.xml><?xml version="1.0" encoding="utf-8"?>
<comments xmlns="http://schemas.openxmlformats.org/spreadsheetml/2006/main">
  <authors>
    <author>chenjie</author>
  </authors>
  <commentList>
    <comment ref="B6" authorId="0">
      <text>
        <r>
          <rPr>
            <sz val="9"/>
            <rFont val="宋体"/>
            <charset val="134"/>
          </rPr>
          <t>chenjie:
填表单位的专管税务机关，应填写全称</t>
        </r>
      </text>
    </comment>
    <comment ref="C6" authorId="0">
      <text>
        <r>
          <rPr>
            <sz val="9"/>
            <rFont val="宋体"/>
            <charset val="134"/>
          </rPr>
          <t>chenjie:
填写贷方最后一笔发生额的日期</t>
        </r>
      </text>
    </comment>
    <comment ref="D6" authorId="0">
      <text>
        <r>
          <rPr>
            <sz val="9"/>
            <rFont val="宋体"/>
            <charset val="134"/>
          </rPr>
          <t>chenjie:
指增值税、消费税、城建税、教育费附加等</t>
        </r>
      </text>
    </comment>
    <comment ref="I6" authorId="0">
      <text>
        <r>
          <rPr>
            <sz val="9"/>
            <rFont val="宋体"/>
            <charset val="134"/>
          </rPr>
          <t>chenjie:
备注中应注明税款所属期间。</t>
        </r>
      </text>
    </comment>
  </commentList>
</comments>
</file>

<file path=xl/comments57.xml><?xml version="1.0" encoding="utf-8"?>
<comments xmlns="http://schemas.openxmlformats.org/spreadsheetml/2006/main">
  <authors>
    <author>chenjie</author>
  </authors>
  <commentList>
    <comment ref="B6" authorId="0">
      <text>
        <r>
          <rPr>
            <sz val="9"/>
            <rFont val="宋体"/>
            <charset val="134"/>
          </rPr>
          <t>chenjie:
填全称</t>
        </r>
      </text>
    </comment>
    <comment ref="C6" authorId="0">
      <text>
        <r>
          <rPr>
            <sz val="9"/>
            <rFont val="宋体"/>
            <charset val="134"/>
          </rPr>
          <t>chenjie:
发生日期指利息结算日，填列到日。</t>
        </r>
      </text>
    </comment>
    <comment ref="E6" authorId="0">
      <text>
        <r>
          <rPr>
            <sz val="9"/>
            <rFont val="宋体"/>
            <charset val="134"/>
          </rPr>
          <t>chenjie:
填列到“日”，如“2001.6.1—2001.12.30”。</t>
        </r>
      </text>
    </comment>
  </commentList>
</comments>
</file>

<file path=xl/comments58.xml><?xml version="1.0" encoding="utf-8"?>
<comments xmlns="http://schemas.openxmlformats.org/spreadsheetml/2006/main">
  <authors>
    <author>chenjie</author>
  </authors>
  <commentList>
    <comment ref="I6" authorId="0">
      <text>
        <r>
          <rPr>
            <sz val="9"/>
            <rFont val="宋体"/>
            <charset val="134"/>
          </rPr>
          <t>chenjie:
对于长期未付的利润（股利），请在备注栏标明原因</t>
        </r>
      </text>
    </comment>
  </commentList>
</comments>
</file>

<file path=xl/comments59.xml><?xml version="1.0" encoding="utf-8"?>
<comments xmlns="http://schemas.openxmlformats.org/spreadsheetml/2006/main">
  <authors>
    <author>chenjie</author>
  </authors>
  <commentList>
    <comment ref="B6" authorId="0">
      <text>
        <r>
          <rPr>
            <sz val="9"/>
            <rFont val="宋体"/>
            <charset val="134"/>
          </rPr>
          <t>chenjie:
债权单位名称应填列全称，不应以地名或不明确的简称或业务内容代替</t>
        </r>
      </text>
    </comment>
    <comment ref="C6" authorId="0">
      <text>
        <r>
          <rPr>
            <sz val="9"/>
            <rFont val="宋体"/>
            <charset val="134"/>
          </rPr>
          <t>chenjie:
填列最后一笔贷方发生额的日期；
日期填写形式(半角状态下)如：2002.6又如2001.11</t>
        </r>
      </text>
    </comment>
    <comment ref="D6" authorId="0">
      <text>
        <r>
          <rPr>
            <sz val="9"/>
            <rFont val="宋体"/>
            <charset val="134"/>
          </rPr>
          <t>chenjie:
如：“往来款、职工教育经费、工会经费”等</t>
        </r>
      </text>
    </comment>
    <comment ref="I6" authorId="0">
      <text>
        <r>
          <rPr>
            <sz val="9"/>
            <rFont val="宋体"/>
            <charset val="134"/>
          </rPr>
          <t>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6.xml><?xml version="1.0" encoding="utf-8"?>
<comments xmlns="http://schemas.openxmlformats.org/spreadsheetml/2006/main">
  <authors>
    <author>chenjie</author>
  </authors>
  <commentList>
    <comment ref="B6" authorId="0">
      <text>
        <r>
          <rPr>
            <sz val="9"/>
            <rFont val="宋体"/>
            <charset val="134"/>
          </rPr>
          <t>chenjie:
填列全称</t>
        </r>
      </text>
    </comment>
    <comment ref="C6" authorId="0">
      <text>
        <r>
          <rPr>
            <sz val="9"/>
            <rFont val="宋体"/>
            <charset val="134"/>
          </rPr>
          <t>chenjie:
如：国库券、电力债券
    ＊＊公司债券</t>
        </r>
      </text>
    </comment>
  </commentList>
</comments>
</file>

<file path=xl/comments60.xml><?xml version="1.0" encoding="utf-8"?>
<comments xmlns="http://schemas.openxmlformats.org/spreadsheetml/2006/main">
  <authors>
    <author>chenjie</author>
  </authors>
  <commentList>
    <comment ref="B6" authorId="0">
      <text>
        <r>
          <rPr>
            <sz val="9"/>
            <rFont val="宋体"/>
            <charset val="134"/>
          </rPr>
          <t>请填写全称</t>
        </r>
      </text>
    </comment>
    <comment ref="C6" authorId="0">
      <text>
        <r>
          <rPr>
            <sz val="9"/>
            <rFont val="宋体"/>
            <charset val="134"/>
          </rPr>
          <t>请填写最后一笔贷方发生日期；
日期填写形式：2017-12-12</t>
        </r>
      </text>
    </comment>
  </commentList>
</comments>
</file>

<file path=xl/comments61.xml><?xml version="1.0" encoding="utf-8"?>
<comments xmlns="http://schemas.openxmlformats.org/spreadsheetml/2006/main">
  <authors>
    <author>chenjie</author>
  </authors>
  <commentList>
    <comment ref="B6" authorId="0">
      <text>
        <r>
          <rPr>
            <sz val="9"/>
            <rFont val="宋体"/>
            <charset val="134"/>
          </rPr>
          <t>chenjie:
参见长期借款表</t>
        </r>
      </text>
    </comment>
  </commentList>
</comments>
</file>

<file path=xl/comments62.xml><?xml version="1.0" encoding="utf-8"?>
<comments xmlns="http://schemas.openxmlformats.org/spreadsheetml/2006/main">
  <authors>
    <author>chenjie</author>
  </authors>
  <commentList>
    <comment ref="B6" authorId="0">
      <text>
        <r>
          <rPr>
            <sz val="9"/>
            <rFont val="宋体"/>
            <charset val="134"/>
          </rPr>
          <t>chenjie:
填全称</t>
        </r>
      </text>
    </comment>
    <comment ref="C6" authorId="0">
      <text>
        <r>
          <rPr>
            <sz val="9"/>
            <rFont val="宋体"/>
            <charset val="134"/>
          </rPr>
          <t>chenjie:
指借款合同规定的借款启始日，填列到日</t>
        </r>
      </text>
    </comment>
    <comment ref="D6" authorId="0">
      <text>
        <r>
          <rPr>
            <sz val="9"/>
            <rFont val="宋体"/>
            <charset val="134"/>
          </rPr>
          <t>chenjie:
与借款合同规定到期日应一致</t>
        </r>
      </text>
    </comment>
    <comment ref="E6" authorId="0">
      <text>
        <r>
          <rPr>
            <sz val="9"/>
            <rFont val="宋体"/>
            <charset val="134"/>
          </rPr>
          <t>chenjie:
与借款合同规定利率应一致</t>
        </r>
      </text>
    </comment>
    <comment ref="M6" authorId="0">
      <text>
        <r>
          <rPr>
            <sz val="9"/>
            <rFont val="宋体"/>
            <charset val="134"/>
          </rPr>
          <t>chenjie:
标明（或附专项说明）借款的用途、担保条件（信用担保、资产抵押或质押等）、借款利息计提及支付情况（请准确说明利息计提、支付到哪一天）。</t>
        </r>
      </text>
    </comment>
  </commentList>
</comments>
</file>

<file path=xl/comments63.xml><?xml version="1.0" encoding="utf-8"?>
<comments xmlns="http://schemas.openxmlformats.org/spreadsheetml/2006/main">
  <authors>
    <author>chenjie</author>
  </authors>
  <commentList>
    <comment ref="B7" authorId="0">
      <text>
        <r>
          <rPr>
            <sz val="9"/>
            <rFont val="宋体"/>
            <charset val="134"/>
          </rPr>
          <t>chenjie:
填列债权单位全称</t>
        </r>
      </text>
    </comment>
    <comment ref="C7" authorId="0">
      <text>
        <r>
          <rPr>
            <sz val="9"/>
            <rFont val="宋体"/>
            <charset val="134"/>
          </rPr>
          <t>chenjie:
按合同协议确定的开始计算应付款的日期，填列到日。</t>
        </r>
      </text>
    </comment>
    <comment ref="D7" authorId="0">
      <text>
        <r>
          <rPr>
            <sz val="9"/>
            <rFont val="宋体"/>
            <charset val="134"/>
          </rPr>
          <t>chenjie:
指应付款内容，如“引进××设备款或融资租赁××设备款”等；</t>
        </r>
      </text>
    </comment>
    <comment ref="M7" authorId="0">
      <text>
        <r>
          <rPr>
            <sz val="9"/>
            <rFont val="宋体"/>
            <charset val="134"/>
          </rPr>
          <t>chenjie:
请注明帐面初始额的构成。</t>
        </r>
      </text>
    </comment>
  </commentList>
</comments>
</file>

<file path=xl/comments64.xml><?xml version="1.0" encoding="utf-8"?>
<comments xmlns="http://schemas.openxmlformats.org/spreadsheetml/2006/main">
  <authors>
    <author>Zhonglian</author>
  </authors>
  <commentList>
    <comment ref="G3" authorId="0">
      <text>
        <r>
          <rPr>
            <b/>
            <sz val="9"/>
            <rFont val="宋体"/>
            <charset val="134"/>
          </rPr>
          <t>Zhonglian:</t>
        </r>
        <r>
          <rPr>
            <sz val="9"/>
            <rFont val="宋体"/>
            <charset val="134"/>
          </rPr>
          <t xml:space="preserve">
带单位输入，如***万元</t>
        </r>
      </text>
    </comment>
  </commentList>
</comments>
</file>

<file path=xl/comments65.xml><?xml version="1.0" encoding="utf-8"?>
<comments xmlns="http://schemas.openxmlformats.org/spreadsheetml/2006/main">
  <authors>
    <author>Zhonglian</author>
  </authors>
  <commentList>
    <comment ref="N5" authorId="0">
      <text>
        <r>
          <rPr>
            <b/>
            <sz val="9"/>
            <rFont val="宋体"/>
            <charset val="134"/>
          </rPr>
          <t>Zhonglian:</t>
        </r>
        <r>
          <rPr>
            <sz val="9"/>
            <rFont val="宋体"/>
            <charset val="134"/>
          </rPr>
          <t xml:space="preserve">
带单位输入，如***万元</t>
        </r>
      </text>
    </comment>
  </commentList>
</comments>
</file>

<file path=xl/comments7.xml><?xml version="1.0" encoding="utf-8"?>
<comments xmlns="http://schemas.openxmlformats.org/spreadsheetml/2006/main">
  <authors>
    <author>chenjie</author>
  </authors>
  <commentList>
    <comment ref="B6" authorId="0">
      <text>
        <r>
          <rPr>
            <sz val="9"/>
            <rFont val="宋体"/>
            <charset val="134"/>
          </rPr>
          <t>chenjie:
债务单位名称应填列全称，不应以地名或不明确的简称或业务内容代替</t>
        </r>
      </text>
    </comment>
    <comment ref="C6" authorId="0">
      <text>
        <r>
          <rPr>
            <sz val="9"/>
            <rFont val="宋体"/>
            <charset val="134"/>
          </rPr>
          <t>chenjie:
如：“售油款”等</t>
        </r>
      </text>
    </comment>
    <comment ref="S6" authorId="0">
      <text>
        <r>
          <rPr>
            <sz val="9"/>
            <rFont val="宋体"/>
            <charset val="134"/>
          </rPr>
          <t>chenjie: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8.xml><?xml version="1.0" encoding="utf-8"?>
<comments xmlns="http://schemas.openxmlformats.org/spreadsheetml/2006/main">
  <authors>
    <author>chenjie</author>
  </authors>
  <commentList>
    <comment ref="B6" authorId="0">
      <text>
        <r>
          <rPr>
            <sz val="9"/>
            <rFont val="宋体"/>
            <charset val="134"/>
          </rPr>
          <t>chenjie:
债务单位名称应填列全称，不应以地名或不明确的简称或业务内容代替</t>
        </r>
      </text>
    </comment>
    <comment ref="C6" authorId="0">
      <text>
        <r>
          <rPr>
            <sz val="9"/>
            <rFont val="宋体"/>
            <charset val="134"/>
          </rPr>
          <t>chenjie:
如：“售油款”等</t>
        </r>
      </text>
    </comment>
    <comment ref="S6" authorId="0">
      <text>
        <r>
          <rPr>
            <sz val="9"/>
            <rFont val="宋体"/>
            <charset val="134"/>
          </rPr>
          <t>chenjie: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9.xml><?xml version="1.0" encoding="utf-8"?>
<comments xmlns="http://schemas.openxmlformats.org/spreadsheetml/2006/main">
  <authors>
    <author>chenjie</author>
  </authors>
  <commentList>
    <comment ref="B6" authorId="0">
      <text>
        <r>
          <rPr>
            <sz val="9"/>
            <rFont val="宋体"/>
            <charset val="134"/>
          </rPr>
          <t>chenjie:
该栏应填列全称，不应以地名或不明确的简称或业务内容代替</t>
        </r>
      </text>
    </comment>
    <comment ref="C6" authorId="0">
      <text>
        <r>
          <rPr>
            <sz val="9"/>
            <rFont val="宋体"/>
            <charset val="134"/>
          </rPr>
          <t>chenjie:
如“购＊＊设备款”、“购油款”等</t>
        </r>
      </text>
    </comment>
    <comment ref="D6" authorId="0">
      <text>
        <r>
          <rPr>
            <sz val="9"/>
            <rFont val="宋体"/>
            <charset val="134"/>
          </rPr>
          <t>chenjie:
填列最后一笔借方发生额的日期，
日期填写形式(半角状态下)如：2002.6又如2001.11</t>
        </r>
      </text>
    </comment>
    <comment ref="E6" authorId="0">
      <text>
        <r>
          <rPr>
            <sz val="9"/>
            <rFont val="宋体"/>
            <charset val="134"/>
          </rPr>
          <t>1年以内
1~2年
2~3年
3~4年
4~5年
5年以上</t>
        </r>
      </text>
    </comment>
    <comment ref="L6" authorId="0">
      <text>
        <r>
          <rPr>
            <sz val="9"/>
            <rFont val="宋体"/>
            <charset val="134"/>
          </rPr>
          <t>chenjie:
1）欠款单位为关联方、总公司内部或内部单位的，应在备注栏注明“关联方”、“总公司内部”“内部单位”；2） 涉诉款项应在备注中标明；3）评估基准日后已收到货物或收回款项的，应注明日期及金额，如“2002.7.4日收回2000元”或2002.7.8日到货验收；4）其他填表单位认为应说明的事项</t>
        </r>
      </text>
    </comment>
  </commentList>
</comments>
</file>

<file path=xl/sharedStrings.xml><?xml version="1.0" encoding="utf-8"?>
<sst xmlns="http://schemas.openxmlformats.org/spreadsheetml/2006/main" count="2129">
  <si>
    <t>索引页</t>
  </si>
  <si>
    <t>资 产 评 估 申 报 表</t>
  </si>
  <si>
    <t>企业填写以下内容</t>
  </si>
  <si>
    <t>产权持有人：</t>
  </si>
  <si>
    <t>杭州汽轮新能源有限公司</t>
  </si>
  <si>
    <t>评估基准日：</t>
  </si>
  <si>
    <t>年</t>
  </si>
  <si>
    <t>9</t>
  </si>
  <si>
    <t>月</t>
  </si>
  <si>
    <t>30</t>
  </si>
  <si>
    <t>日</t>
  </si>
  <si>
    <t>产权持有单位填表人：</t>
  </si>
  <si>
    <t>丁旭伟</t>
  </si>
  <si>
    <t>填表日期：</t>
  </si>
  <si>
    <t>2023</t>
  </si>
  <si>
    <t>11</t>
  </si>
  <si>
    <t>7</t>
  </si>
  <si>
    <t>评估机构填写以下内容</t>
  </si>
  <si>
    <t>项目负责人：</t>
  </si>
  <si>
    <t>江宛烨</t>
  </si>
  <si>
    <t>签字资产评估师：</t>
  </si>
  <si>
    <t>方舟、泮玉丹</t>
  </si>
  <si>
    <t>流动资产评估人员：</t>
  </si>
  <si>
    <t>长期投资评估人员：</t>
  </si>
  <si>
    <r>
      <rPr>
        <sz val="11"/>
        <rFont val="宋体"/>
        <charset val="134"/>
      </rPr>
      <t>房</t>
    </r>
    <r>
      <rPr>
        <sz val="11"/>
        <rFont val="Times New Roman"/>
        <charset val="134"/>
      </rPr>
      <t xml:space="preserve">  </t>
    </r>
    <r>
      <rPr>
        <sz val="11"/>
        <rFont val="宋体"/>
        <charset val="134"/>
      </rPr>
      <t>屋</t>
    </r>
    <r>
      <rPr>
        <sz val="11"/>
        <rFont val="Times New Roman"/>
        <charset val="134"/>
      </rPr>
      <t xml:space="preserve">  </t>
    </r>
    <r>
      <rPr>
        <sz val="11"/>
        <rFont val="宋体"/>
        <charset val="134"/>
      </rPr>
      <t>类评估人员：</t>
    </r>
  </si>
  <si>
    <r>
      <rPr>
        <sz val="11"/>
        <rFont val="宋体"/>
        <charset val="134"/>
      </rPr>
      <t>设</t>
    </r>
    <r>
      <rPr>
        <sz val="11"/>
        <rFont val="Times New Roman"/>
        <charset val="134"/>
      </rPr>
      <t xml:space="preserve">  </t>
    </r>
    <r>
      <rPr>
        <sz val="11"/>
        <rFont val="宋体"/>
        <charset val="134"/>
      </rPr>
      <t>备</t>
    </r>
    <r>
      <rPr>
        <sz val="11"/>
        <rFont val="Times New Roman"/>
        <charset val="134"/>
      </rPr>
      <t xml:space="preserve">  </t>
    </r>
    <r>
      <rPr>
        <sz val="11"/>
        <rFont val="宋体"/>
        <charset val="134"/>
      </rPr>
      <t>类评估人员：</t>
    </r>
  </si>
  <si>
    <r>
      <rPr>
        <sz val="11"/>
        <rFont val="宋体"/>
        <charset val="134"/>
      </rPr>
      <t>土</t>
    </r>
    <r>
      <rPr>
        <sz val="11"/>
        <rFont val="Times New Roman"/>
        <charset val="134"/>
      </rPr>
      <t xml:space="preserve">        </t>
    </r>
    <r>
      <rPr>
        <sz val="11"/>
        <rFont val="宋体"/>
        <charset val="134"/>
      </rPr>
      <t>地评估人员：</t>
    </r>
  </si>
  <si>
    <t>生物资产评估人员：</t>
  </si>
  <si>
    <t>油气资产评估人员：</t>
  </si>
  <si>
    <t>其他无形评估人员：</t>
  </si>
  <si>
    <t>其他资产评估人员：</t>
  </si>
  <si>
    <r>
      <rPr>
        <sz val="11"/>
        <rFont val="宋体"/>
        <charset val="134"/>
      </rPr>
      <t>负</t>
    </r>
    <r>
      <rPr>
        <sz val="11"/>
        <rFont val="Times New Roman"/>
        <charset val="134"/>
      </rPr>
      <t xml:space="preserve">    </t>
    </r>
    <r>
      <rPr>
        <sz val="11"/>
        <rFont val="宋体"/>
        <charset val="134"/>
      </rPr>
      <t>债类评估人员：</t>
    </r>
  </si>
  <si>
    <t>中联资产评估集团（浙江）有限公司</t>
  </si>
  <si>
    <t>资产评估申报表索引目录</t>
  </si>
  <si>
    <t>评估申报表封面</t>
  </si>
  <si>
    <t>评估申报表说明（填表前请先阅读）</t>
  </si>
  <si>
    <t>基本情况表</t>
  </si>
  <si>
    <t>资产负债表</t>
  </si>
  <si>
    <t>汇总表</t>
  </si>
  <si>
    <t>分类汇总表</t>
  </si>
  <si>
    <t>流动资产</t>
  </si>
  <si>
    <t>货币资金</t>
  </si>
  <si>
    <t>现金</t>
  </si>
  <si>
    <t>流动负债</t>
  </si>
  <si>
    <t>短期借款</t>
  </si>
  <si>
    <t>银行存款</t>
  </si>
  <si>
    <t>交易性金融负债</t>
  </si>
  <si>
    <t>其他货币资金</t>
  </si>
  <si>
    <t>应付票据</t>
  </si>
  <si>
    <t>交易性金融资产</t>
  </si>
  <si>
    <t>股票投资</t>
  </si>
  <si>
    <t>应付账款</t>
  </si>
  <si>
    <t>债券投资</t>
  </si>
  <si>
    <t>预收款项</t>
  </si>
  <si>
    <t>基金投资</t>
  </si>
  <si>
    <t>应付职工薪酬</t>
  </si>
  <si>
    <t>应收票据</t>
  </si>
  <si>
    <t>应交税费</t>
  </si>
  <si>
    <t>应收账款</t>
  </si>
  <si>
    <t>应付利息</t>
  </si>
  <si>
    <t>预付账款</t>
  </si>
  <si>
    <t>应付股利（应付利润）</t>
  </si>
  <si>
    <t>应收利息</t>
  </si>
  <si>
    <t>其他应付款</t>
  </si>
  <si>
    <t>应收股利</t>
  </si>
  <si>
    <t>一年内到期的非流动负债</t>
  </si>
  <si>
    <t>其他应收款</t>
  </si>
  <si>
    <t>其他流动负债</t>
  </si>
  <si>
    <t>存货</t>
  </si>
  <si>
    <t>材料采购（在途物资）</t>
  </si>
  <si>
    <t>原材料</t>
  </si>
  <si>
    <t>在库周转材料</t>
  </si>
  <si>
    <t>非流动负债</t>
  </si>
  <si>
    <t>长期借款</t>
  </si>
  <si>
    <t>委托加工物资</t>
  </si>
  <si>
    <t>应付债券</t>
  </si>
  <si>
    <t>产成品（库存商品）</t>
  </si>
  <si>
    <t>长期应付款</t>
  </si>
  <si>
    <t>在产品（自制半成品）</t>
  </si>
  <si>
    <t>专项应付款</t>
  </si>
  <si>
    <t>发出商品</t>
  </si>
  <si>
    <t>预计负债</t>
  </si>
  <si>
    <t>在用周转材料</t>
  </si>
  <si>
    <t>递延所得税负债</t>
  </si>
  <si>
    <t>一年到期非流动资产</t>
  </si>
  <si>
    <t>其他非流动负债</t>
  </si>
  <si>
    <t>其他流动资产</t>
  </si>
  <si>
    <t>长期投资</t>
  </si>
  <si>
    <t>可供出售金融资产</t>
  </si>
  <si>
    <t>其他投资</t>
  </si>
  <si>
    <t>持有至到期投资</t>
  </si>
  <si>
    <t>长期应收款</t>
  </si>
  <si>
    <t>长期股权投资</t>
  </si>
  <si>
    <t>投资性房地产</t>
  </si>
  <si>
    <t>固定资产</t>
  </si>
  <si>
    <t>房屋建筑物</t>
  </si>
  <si>
    <t>构筑物及其他辅助设施</t>
  </si>
  <si>
    <t>管道及沟槽</t>
  </si>
  <si>
    <t>机器设备</t>
  </si>
  <si>
    <t>车辆</t>
  </si>
  <si>
    <t>电子设备</t>
  </si>
  <si>
    <t>土地</t>
  </si>
  <si>
    <t>在建工程</t>
  </si>
  <si>
    <t>在建工程-土建工程</t>
  </si>
  <si>
    <t>在建工程-设备安装工程</t>
  </si>
  <si>
    <t>工程物资</t>
  </si>
  <si>
    <t>固定资产清理</t>
  </si>
  <si>
    <t>生产性生物资产</t>
  </si>
  <si>
    <t>油气资产</t>
  </si>
  <si>
    <t>无形资产</t>
  </si>
  <si>
    <t>土地使用权</t>
  </si>
  <si>
    <t>其他无形资产</t>
  </si>
  <si>
    <t>开发支出</t>
  </si>
  <si>
    <t>商誉</t>
  </si>
  <si>
    <t>其他资产</t>
  </si>
  <si>
    <t>长期待摊费用</t>
  </si>
  <si>
    <t>递延所得税资产</t>
  </si>
  <si>
    <t>其他非流动资产</t>
  </si>
  <si>
    <t>返回索引页</t>
  </si>
  <si>
    <t>企业填写以下内容:</t>
  </si>
  <si>
    <t>金额单位：人民币元</t>
  </si>
  <si>
    <r>
      <rPr>
        <b/>
        <sz val="10"/>
        <rFont val="宋体"/>
        <charset val="134"/>
      </rPr>
      <t>资产占有单位名称</t>
    </r>
    <r>
      <rPr>
        <b/>
        <sz val="10"/>
        <rFont val="Times New Roman"/>
        <charset val="134"/>
      </rPr>
      <t>:</t>
    </r>
  </si>
  <si>
    <t>中文</t>
  </si>
  <si>
    <t>法定代表人</t>
  </si>
  <si>
    <t>手机</t>
  </si>
  <si>
    <t>英文</t>
  </si>
  <si>
    <t>法定地址</t>
  </si>
  <si>
    <t>邮政编码</t>
  </si>
  <si>
    <t>总经理</t>
  </si>
  <si>
    <t>办公地址</t>
  </si>
  <si>
    <t>财务负责人</t>
  </si>
  <si>
    <t>办公电话</t>
  </si>
  <si>
    <t>传真</t>
  </si>
  <si>
    <t>E-mail</t>
  </si>
  <si>
    <t>项目联系人</t>
  </si>
  <si>
    <t>经营范围</t>
  </si>
  <si>
    <t>注册日期</t>
  </si>
  <si>
    <t>经营期限</t>
  </si>
  <si>
    <t>经济性质</t>
  </si>
  <si>
    <t>总资产额</t>
  </si>
  <si>
    <t>营业收入</t>
  </si>
  <si>
    <t>主管工商机关</t>
  </si>
  <si>
    <t>营业执照号码</t>
  </si>
  <si>
    <t>所属行业</t>
  </si>
  <si>
    <t>净资产额</t>
  </si>
  <si>
    <t>税后利润</t>
  </si>
  <si>
    <t>主管税务机关</t>
  </si>
  <si>
    <t>批准机关及证书号码</t>
  </si>
  <si>
    <t>开业日期</t>
  </si>
  <si>
    <t>休假日</t>
  </si>
  <si>
    <t>财务结账日</t>
  </si>
  <si>
    <t>执行会计制度</t>
  </si>
  <si>
    <t>前五名投资者（股东）名称</t>
  </si>
  <si>
    <t>注册资本</t>
  </si>
  <si>
    <t>实收资本</t>
  </si>
  <si>
    <t>金额</t>
  </si>
  <si>
    <t>出资比例</t>
  </si>
  <si>
    <t>合计</t>
  </si>
  <si>
    <t>主要长期投资单位（或异地分支机构）名称</t>
  </si>
  <si>
    <t>地址</t>
  </si>
  <si>
    <t>注册资金</t>
  </si>
  <si>
    <t>持股比例</t>
  </si>
  <si>
    <t>核算方式</t>
  </si>
  <si>
    <t>前注册会计师审计结论</t>
  </si>
  <si>
    <t>前评估情况</t>
  </si>
  <si>
    <t>评估机构填写以下内容:</t>
  </si>
  <si>
    <t>委托项目</t>
  </si>
  <si>
    <t>类别</t>
  </si>
  <si>
    <t>项目编号</t>
  </si>
  <si>
    <t>作业日期</t>
  </si>
  <si>
    <t>目的</t>
  </si>
  <si>
    <t>报告编号</t>
  </si>
  <si>
    <t>填表日期</t>
  </si>
  <si>
    <t>范围</t>
  </si>
  <si>
    <t>法定代表人：</t>
  </si>
  <si>
    <t xml:space="preserve">	邬崇国</t>
  </si>
  <si>
    <t>评估机构：</t>
  </si>
  <si>
    <t>签字注册资产评估师：</t>
  </si>
  <si>
    <t>设备</t>
  </si>
  <si>
    <t>房屋</t>
  </si>
  <si>
    <r>
      <rPr>
        <b/>
        <sz val="10"/>
        <rFont val="宋体"/>
        <charset val="134"/>
      </rPr>
      <t>资产占有单位填表人</t>
    </r>
    <r>
      <rPr>
        <b/>
        <sz val="10"/>
        <rFont val="Times New Roman"/>
        <charset val="134"/>
      </rPr>
      <t>:</t>
    </r>
  </si>
  <si>
    <r>
      <rPr>
        <b/>
        <sz val="10"/>
        <rFont val="宋体"/>
        <charset val="134"/>
      </rPr>
      <t>评估人员</t>
    </r>
    <r>
      <rPr>
        <b/>
        <sz val="10"/>
        <rFont val="Times New Roman"/>
        <charset val="134"/>
      </rPr>
      <t>:</t>
    </r>
  </si>
  <si>
    <t>资产</t>
  </si>
  <si>
    <t>序号</t>
  </si>
  <si>
    <t>期初数</t>
  </si>
  <si>
    <t>期末数</t>
  </si>
  <si>
    <t>备注</t>
  </si>
  <si>
    <t>负债及所有者权益</t>
  </si>
  <si>
    <t>流动资产：</t>
  </si>
  <si>
    <t>流动负债：</t>
  </si>
  <si>
    <t>衍生金融资产</t>
  </si>
  <si>
    <t>衍生金融负债</t>
  </si>
  <si>
    <t>应收款项融资</t>
  </si>
  <si>
    <t>预付款项</t>
  </si>
  <si>
    <t>合同负债</t>
  </si>
  <si>
    <t>合同资产</t>
  </si>
  <si>
    <t>持有待售资产</t>
  </si>
  <si>
    <t>持有待售负债</t>
  </si>
  <si>
    <t>一年内到期的非流动资产</t>
  </si>
  <si>
    <t>流动资产合计</t>
  </si>
  <si>
    <t>流动负债合计</t>
  </si>
  <si>
    <t>非流动资产：</t>
  </si>
  <si>
    <t>非流动负债：</t>
  </si>
  <si>
    <t>债权投资</t>
  </si>
  <si>
    <t>租赁负债</t>
  </si>
  <si>
    <t>其他债权投资</t>
  </si>
  <si>
    <t>递延收益</t>
  </si>
  <si>
    <t>其他权益工具</t>
  </si>
  <si>
    <t>其他非流动金融资产</t>
  </si>
  <si>
    <t>非流动负债合计</t>
  </si>
  <si>
    <t>负债合计</t>
  </si>
  <si>
    <t>所有者权益：</t>
  </si>
  <si>
    <t>使用权资产</t>
  </si>
  <si>
    <t>资本公积</t>
  </si>
  <si>
    <t>减：库存股</t>
  </si>
  <si>
    <t>专项储备</t>
  </si>
  <si>
    <t>其他综合收益</t>
  </si>
  <si>
    <t>盈余公积</t>
  </si>
  <si>
    <t>未分配利润</t>
  </si>
  <si>
    <t>所有者权益合计</t>
  </si>
  <si>
    <t>非流动资产合计</t>
  </si>
  <si>
    <t>资产总计</t>
  </si>
  <si>
    <t>负债及所有者权益合计</t>
  </si>
  <si>
    <t>与总资产相差</t>
  </si>
  <si>
    <r>
      <rPr>
        <sz val="10"/>
        <rFont val="宋体"/>
        <charset val="134"/>
      </rPr>
      <t>填表人：</t>
    </r>
    <r>
      <rPr>
        <sz val="10"/>
        <rFont val="Times New Roman"/>
        <charset val="134"/>
      </rPr>
      <t xml:space="preserve"> </t>
    </r>
  </si>
  <si>
    <t>财务主管：</t>
  </si>
  <si>
    <t>负责人：</t>
  </si>
  <si>
    <t>利润表</t>
  </si>
  <si>
    <t>单位：万元</t>
  </si>
  <si>
    <t>科目</t>
  </si>
  <si>
    <t>本年实际数</t>
  </si>
  <si>
    <t>上年实际数</t>
  </si>
  <si>
    <t>一、营业收入</t>
  </si>
  <si>
    <t>其中：主营业务收入</t>
  </si>
  <si>
    <t>其他业务收入</t>
  </si>
  <si>
    <t>减：营业成本</t>
  </si>
  <si>
    <t>其中：主营业务成本</t>
  </si>
  <si>
    <t>其他业务成本</t>
  </si>
  <si>
    <t>营业税金及附加</t>
  </si>
  <si>
    <t>销售费用</t>
  </si>
  <si>
    <t>管理费用</t>
  </si>
  <si>
    <t>研发费用</t>
  </si>
  <si>
    <t>财务费用</t>
  </si>
  <si>
    <t>资产减值损失</t>
  </si>
  <si>
    <t>加：公允价值变动收益</t>
  </si>
  <si>
    <t>投资收益</t>
  </si>
  <si>
    <t>二、营业利润</t>
  </si>
  <si>
    <t>加：营业外收入</t>
  </si>
  <si>
    <t>减：营业外支出</t>
  </si>
  <si>
    <t>三、利润总额</t>
  </si>
  <si>
    <t>减：所得税</t>
  </si>
  <si>
    <t>四、净利润</t>
  </si>
  <si>
    <t>科目名称</t>
  </si>
  <si>
    <t>一、流动资产合计</t>
  </si>
  <si>
    <t>二、非流动资产合计</t>
  </si>
  <si>
    <t>三、资产总计</t>
  </si>
  <si>
    <t>四、流动负债合计</t>
  </si>
  <si>
    <t>应付股利</t>
  </si>
  <si>
    <t>五、非流动负债合计</t>
  </si>
  <si>
    <t>六、负债总计</t>
  </si>
  <si>
    <t>七、净资产（所有者权益）</t>
  </si>
  <si>
    <t>返回</t>
  </si>
  <si>
    <t>流动资产评估汇总表</t>
  </si>
  <si>
    <t>编号</t>
  </si>
  <si>
    <t>审计前账面值</t>
  </si>
  <si>
    <t>账面价值</t>
  </si>
  <si>
    <t>评估价值</t>
  </si>
  <si>
    <t>增值额</t>
  </si>
  <si>
    <r>
      <rPr>
        <sz val="10"/>
        <color indexed="8"/>
        <rFont val="Times New Roman"/>
        <charset val="134"/>
      </rPr>
      <t>增值率</t>
    </r>
    <r>
      <rPr>
        <sz val="10"/>
        <rFont val="Times New Roman"/>
        <charset val="134"/>
      </rPr>
      <t>%</t>
    </r>
  </si>
  <si>
    <t>3-1</t>
  </si>
  <si>
    <t>货币资金（现金</t>
  </si>
  <si>
    <t>存款</t>
  </si>
  <si>
    <t>他币）</t>
  </si>
  <si>
    <t>3-2</t>
  </si>
  <si>
    <t>3-3</t>
  </si>
  <si>
    <r>
      <rPr>
        <sz val="11"/>
        <color rgb="FF000000"/>
        <rFont val="宋体"/>
        <charset val="134"/>
      </rPr>
      <t>衍生金融资产</t>
    </r>
  </si>
  <si>
    <t>3-4</t>
  </si>
  <si>
    <t>3-5</t>
  </si>
  <si>
    <t>3-6</t>
  </si>
  <si>
    <r>
      <rPr>
        <sz val="11"/>
        <color rgb="FF000000"/>
        <rFont val="宋体"/>
        <charset val="134"/>
      </rPr>
      <t>应收账款融资</t>
    </r>
  </si>
  <si>
    <t>3-7</t>
  </si>
  <si>
    <t>3-8</t>
  </si>
  <si>
    <t>3-9</t>
  </si>
  <si>
    <t>3-10</t>
  </si>
  <si>
    <t>3-11</t>
  </si>
  <si>
    <t>3-12</t>
  </si>
  <si>
    <t>3-13</t>
  </si>
  <si>
    <r>
      <rPr>
        <sz val="18"/>
        <rFont val="黑体"/>
        <charset val="134"/>
      </rPr>
      <t>货币资金</t>
    </r>
    <r>
      <rPr>
        <sz val="18"/>
        <rFont val="Times New Roman"/>
        <charset val="134"/>
      </rPr>
      <t>—</t>
    </r>
    <r>
      <rPr>
        <sz val="18"/>
        <rFont val="黑体"/>
        <charset val="134"/>
      </rPr>
      <t>现金评估明细表</t>
    </r>
  </si>
  <si>
    <r>
      <rPr>
        <sz val="10"/>
        <rFont val="宋体"/>
        <charset val="134"/>
      </rPr>
      <t>存放部门（单位</t>
    </r>
    <r>
      <rPr>
        <sz val="10"/>
        <rFont val="Times New Roman"/>
        <charset val="134"/>
      </rPr>
      <t>)</t>
    </r>
  </si>
  <si>
    <t>币种</t>
  </si>
  <si>
    <t>外币账面金额</t>
  </si>
  <si>
    <t>评估基准日汇率</t>
  </si>
  <si>
    <t>审计调整</t>
  </si>
  <si>
    <r>
      <rPr>
        <sz val="10"/>
        <rFont val="宋体"/>
        <charset val="134"/>
      </rPr>
      <t>增值率</t>
    </r>
    <r>
      <rPr>
        <sz val="10"/>
        <rFont val="Times New Roman"/>
        <charset val="134"/>
      </rPr>
      <t>%</t>
    </r>
  </si>
  <si>
    <t>人民币</t>
  </si>
  <si>
    <r>
      <rPr>
        <sz val="10"/>
        <rFont val="宋体"/>
        <charset val="134"/>
      </rPr>
      <t>合</t>
    </r>
    <r>
      <rPr>
        <sz val="10"/>
        <rFont val="Times New Roman"/>
        <charset val="134"/>
      </rPr>
      <t xml:space="preserve">         </t>
    </r>
    <r>
      <rPr>
        <sz val="10"/>
        <rFont val="宋体"/>
        <charset val="134"/>
      </rPr>
      <t>计</t>
    </r>
  </si>
  <si>
    <r>
      <rPr>
        <sz val="18"/>
        <rFont val="黑体"/>
        <charset val="134"/>
      </rPr>
      <t>货币资金</t>
    </r>
    <r>
      <rPr>
        <sz val="18"/>
        <rFont val="Times New Roman"/>
        <charset val="134"/>
      </rPr>
      <t>—</t>
    </r>
    <r>
      <rPr>
        <sz val="18"/>
        <rFont val="黑体"/>
        <charset val="134"/>
      </rPr>
      <t>银行存款评估明细表</t>
    </r>
  </si>
  <si>
    <t>开户银行</t>
  </si>
  <si>
    <t>账号</t>
  </si>
  <si>
    <r>
      <rPr>
        <sz val="18"/>
        <rFont val="黑体"/>
        <charset val="134"/>
      </rPr>
      <t>货币资金</t>
    </r>
    <r>
      <rPr>
        <sz val="18"/>
        <rFont val="Times New Roman"/>
        <charset val="134"/>
      </rPr>
      <t>—</t>
    </r>
    <r>
      <rPr>
        <sz val="18"/>
        <rFont val="黑体"/>
        <charset val="134"/>
      </rPr>
      <t>其他货币资金评估明细表</t>
    </r>
  </si>
  <si>
    <t>名称及内容</t>
  </si>
  <si>
    <t>用途</t>
  </si>
  <si>
    <t>交易性金融资产评估汇总表</t>
  </si>
  <si>
    <t>增值率%</t>
  </si>
  <si>
    <t>3-2-1</t>
  </si>
  <si>
    <t>交易性金融资产-股票投资</t>
  </si>
  <si>
    <t>3-2-2</t>
  </si>
  <si>
    <t>交易性金融资产-债券投资</t>
  </si>
  <si>
    <t>3-2-3</t>
  </si>
  <si>
    <t>交易性金融资产-基金投资</t>
  </si>
  <si>
    <t>交易性金融资产合计</t>
  </si>
  <si>
    <t>交易性金融资产—股票投资评估明细表</t>
  </si>
  <si>
    <t>被投资单位名称</t>
  </si>
  <si>
    <t>股票名称</t>
  </si>
  <si>
    <t>投资日期</t>
  </si>
  <si>
    <t>持股数量</t>
  </si>
  <si>
    <t>成本</t>
  </si>
  <si>
    <r>
      <rPr>
        <sz val="10"/>
        <rFont val="宋体"/>
        <charset val="134"/>
      </rPr>
      <t>基准日收盘价</t>
    </r>
    <r>
      <rPr>
        <sz val="10"/>
        <rFont val="Times New Roman"/>
        <charset val="134"/>
      </rPr>
      <t>/</t>
    </r>
    <r>
      <rPr>
        <sz val="10"/>
        <rFont val="宋体"/>
        <charset val="134"/>
      </rPr>
      <t>股</t>
    </r>
  </si>
  <si>
    <r>
      <rPr>
        <sz val="10"/>
        <rFont val="宋体"/>
        <charset val="134"/>
      </rPr>
      <t>合</t>
    </r>
    <r>
      <rPr>
        <sz val="10"/>
        <rFont val="Times New Roman"/>
        <charset val="134"/>
      </rPr>
      <t xml:space="preserve">          </t>
    </r>
    <r>
      <rPr>
        <sz val="10"/>
        <rFont val="宋体"/>
        <charset val="134"/>
      </rPr>
      <t>计</t>
    </r>
  </si>
  <si>
    <t>交易性金融资产—债券投资评估明细表</t>
  </si>
  <si>
    <t>债券名称</t>
  </si>
  <si>
    <t>发行日期</t>
  </si>
  <si>
    <r>
      <rPr>
        <sz val="10"/>
        <rFont val="宋体"/>
        <charset val="134"/>
      </rPr>
      <t>票面利率</t>
    </r>
    <r>
      <rPr>
        <sz val="10"/>
        <rFont val="Times New Roman"/>
        <charset val="134"/>
      </rPr>
      <t>%</t>
    </r>
  </si>
  <si>
    <t>交易性金融资产—基金投资评估明细表</t>
  </si>
  <si>
    <t>基金发行单位</t>
  </si>
  <si>
    <t>基金名称</t>
  </si>
  <si>
    <t>基金类型</t>
  </si>
  <si>
    <t>基金份额</t>
  </si>
  <si>
    <r>
      <rPr>
        <sz val="10"/>
        <rFont val="宋体"/>
        <charset val="134"/>
      </rPr>
      <t>基准日净值</t>
    </r>
    <r>
      <rPr>
        <sz val="10"/>
        <rFont val="Times New Roman"/>
        <charset val="134"/>
      </rPr>
      <t>/</t>
    </r>
    <r>
      <rPr>
        <sz val="10"/>
        <rFont val="宋体"/>
        <charset val="134"/>
      </rPr>
      <t>份</t>
    </r>
  </si>
  <si>
    <t>衍生金融资产评估明细表</t>
  </si>
  <si>
    <t>户名（结算对象)</t>
  </si>
  <si>
    <t>业务内容</t>
  </si>
  <si>
    <t>到期日期</t>
  </si>
  <si>
    <r>
      <rPr>
        <sz val="10"/>
        <rFont val="宋体"/>
        <charset val="134"/>
      </rPr>
      <t>年化收益率</t>
    </r>
    <r>
      <rPr>
        <sz val="10"/>
        <rFont val="Times New Roman"/>
        <charset val="134"/>
      </rPr>
      <t>%</t>
    </r>
  </si>
  <si>
    <t>应收票据评估明细表</t>
  </si>
  <si>
    <r>
      <rPr>
        <sz val="10"/>
        <rFont val="宋体"/>
        <charset val="134"/>
      </rPr>
      <t>户名（结算对象</t>
    </r>
    <r>
      <rPr>
        <sz val="10"/>
        <rFont val="Times New Roman"/>
        <charset val="134"/>
      </rPr>
      <t>)</t>
    </r>
  </si>
  <si>
    <t>出票日期</t>
  </si>
  <si>
    <r>
      <rPr>
        <sz val="10"/>
        <rFont val="宋体"/>
        <charset val="134"/>
      </rPr>
      <t>合</t>
    </r>
    <r>
      <rPr>
        <sz val="10"/>
        <rFont val="Times New Roman"/>
        <charset val="134"/>
      </rPr>
      <t xml:space="preserve">            </t>
    </r>
    <r>
      <rPr>
        <sz val="10"/>
        <rFont val="宋体"/>
        <charset val="134"/>
      </rPr>
      <t>计</t>
    </r>
  </si>
  <si>
    <r>
      <rPr>
        <u/>
        <sz val="10"/>
        <color indexed="12"/>
        <rFont val="宋体"/>
        <charset val="134"/>
      </rPr>
      <t>返回</t>
    </r>
    <r>
      <rPr>
        <u/>
        <sz val="10"/>
        <color indexed="12"/>
        <rFont val="Times New Roman"/>
        <charset val="134"/>
      </rPr>
      <t xml:space="preserve"> </t>
    </r>
  </si>
  <si>
    <t>应收账款评估明细表</t>
  </si>
  <si>
    <r>
      <rPr>
        <sz val="10"/>
        <rFont val="宋体"/>
        <charset val="134"/>
      </rPr>
      <t>欠款单位名称（结算对象</t>
    </r>
    <r>
      <rPr>
        <sz val="10"/>
        <rFont val="Times New Roman"/>
        <charset val="134"/>
      </rPr>
      <t>)</t>
    </r>
  </si>
  <si>
    <t>发生日期</t>
  </si>
  <si>
    <t>账龄</t>
  </si>
  <si>
    <r>
      <rPr>
        <sz val="10"/>
        <rFont val="Times New Roman"/>
        <charset val="134"/>
      </rPr>
      <t>1</t>
    </r>
    <r>
      <rPr>
        <sz val="10"/>
        <rFont val="宋体"/>
        <charset val="134"/>
      </rPr>
      <t>年以内金额</t>
    </r>
  </si>
  <si>
    <r>
      <rPr>
        <sz val="10"/>
        <rFont val="Times New Roman"/>
        <charset val="134"/>
      </rPr>
      <t>1~2</t>
    </r>
    <r>
      <rPr>
        <sz val="10"/>
        <rFont val="宋体"/>
        <charset val="134"/>
      </rPr>
      <t>年金额</t>
    </r>
  </si>
  <si>
    <r>
      <rPr>
        <sz val="10"/>
        <rFont val="Times New Roman"/>
        <charset val="134"/>
      </rPr>
      <t>2~3</t>
    </r>
    <r>
      <rPr>
        <sz val="10"/>
        <rFont val="宋体"/>
        <charset val="134"/>
      </rPr>
      <t>年金额</t>
    </r>
  </si>
  <si>
    <r>
      <rPr>
        <sz val="10"/>
        <rFont val="Times New Roman"/>
        <charset val="134"/>
      </rPr>
      <t>3~4</t>
    </r>
    <r>
      <rPr>
        <sz val="10"/>
        <rFont val="宋体"/>
        <charset val="134"/>
      </rPr>
      <t>年金额</t>
    </r>
  </si>
  <si>
    <r>
      <rPr>
        <sz val="10"/>
        <rFont val="Times New Roman"/>
        <charset val="134"/>
      </rPr>
      <t>4~5</t>
    </r>
    <r>
      <rPr>
        <sz val="10"/>
        <rFont val="宋体"/>
        <charset val="134"/>
      </rPr>
      <t>年金额</t>
    </r>
  </si>
  <si>
    <r>
      <rPr>
        <sz val="10"/>
        <rFont val="Times New Roman"/>
        <charset val="134"/>
      </rPr>
      <t>5</t>
    </r>
    <r>
      <rPr>
        <sz val="10"/>
        <rFont val="宋体"/>
        <charset val="134"/>
      </rPr>
      <t>年以上金额</t>
    </r>
  </si>
  <si>
    <r>
      <rPr>
        <sz val="10"/>
        <rFont val="宋体"/>
        <charset val="134"/>
      </rPr>
      <t>账龄总数与审计前账面值差异</t>
    </r>
    <r>
      <rPr>
        <sz val="10"/>
        <rFont val="Times New Roman"/>
        <charset val="134"/>
      </rPr>
      <t>(</t>
    </r>
    <r>
      <rPr>
        <sz val="10"/>
        <rFont val="宋体"/>
        <charset val="134"/>
      </rPr>
      <t>应等于</t>
    </r>
    <r>
      <rPr>
        <sz val="10"/>
        <rFont val="Times New Roman"/>
        <charset val="134"/>
      </rPr>
      <t>0)</t>
    </r>
  </si>
  <si>
    <r>
      <rPr>
        <sz val="10"/>
        <color indexed="10"/>
        <rFont val="宋体"/>
        <charset val="134"/>
      </rPr>
      <t>预计不可收回金额</t>
    </r>
    <r>
      <rPr>
        <sz val="10"/>
        <color indexed="10"/>
        <rFont val="Times New Roman"/>
        <charset val="134"/>
      </rPr>
      <t>(</t>
    </r>
    <r>
      <rPr>
        <sz val="10"/>
        <color indexed="10"/>
        <rFont val="宋体"/>
        <charset val="134"/>
      </rPr>
      <t>注</t>
    </r>
    <r>
      <rPr>
        <sz val="10"/>
        <color indexed="10"/>
        <rFont val="Times New Roman"/>
        <charset val="134"/>
      </rPr>
      <t>1)</t>
    </r>
  </si>
  <si>
    <t>减：坏账准备</t>
  </si>
  <si>
    <t>减：评估风险损失</t>
  </si>
  <si>
    <r>
      <rPr>
        <sz val="10"/>
        <rFont val="宋体"/>
        <charset val="134"/>
      </rPr>
      <t>净</t>
    </r>
    <r>
      <rPr>
        <sz val="10"/>
        <rFont val="Times New Roman"/>
        <charset val="134"/>
      </rPr>
      <t xml:space="preserve">            </t>
    </r>
    <r>
      <rPr>
        <sz val="10"/>
        <rFont val="宋体"/>
        <charset val="134"/>
      </rPr>
      <t>额</t>
    </r>
  </si>
  <si>
    <r>
      <rPr>
        <sz val="10"/>
        <rFont val="宋体"/>
        <charset val="134"/>
      </rPr>
      <t>注</t>
    </r>
    <r>
      <rPr>
        <sz val="10"/>
        <rFont val="Times New Roman"/>
        <charset val="134"/>
      </rPr>
      <t>1</t>
    </r>
    <r>
      <rPr>
        <sz val="10"/>
        <rFont val="宋体"/>
        <charset val="134"/>
      </rPr>
      <t>：</t>
    </r>
  </si>
  <si>
    <t>注明账齡在一年以上的账款的可收回性，若有部分可能不能收回，请估计不能收回的金額，以供评估时作參考。</t>
  </si>
  <si>
    <r>
      <rPr>
        <sz val="10"/>
        <rFont val="宋体"/>
        <charset val="134"/>
      </rPr>
      <t>注</t>
    </r>
    <r>
      <rPr>
        <sz val="10"/>
        <rFont val="Times New Roman"/>
        <charset val="134"/>
      </rPr>
      <t>2</t>
    </r>
    <r>
      <rPr>
        <sz val="10"/>
        <rFont val="宋体"/>
        <charset val="134"/>
      </rPr>
      <t>：</t>
    </r>
    <r>
      <rPr>
        <sz val="10"/>
        <rFont val="Times New Roman"/>
        <charset val="134"/>
      </rPr>
      <t>“</t>
    </r>
    <r>
      <rPr>
        <sz val="10"/>
        <rFont val="宋体"/>
        <charset val="134"/>
      </rPr>
      <t>备注</t>
    </r>
    <r>
      <rPr>
        <sz val="10"/>
        <rFont val="Times New Roman"/>
        <charset val="134"/>
      </rPr>
      <t>”</t>
    </r>
    <r>
      <rPr>
        <sz val="10"/>
        <rFont val="宋体"/>
        <charset val="134"/>
      </rPr>
      <t>栏填写方法：</t>
    </r>
  </si>
  <si>
    <r>
      <rPr>
        <sz val="10"/>
        <rFont val="Times New Roman"/>
        <charset val="134"/>
      </rPr>
      <t>1</t>
    </r>
    <r>
      <rPr>
        <sz val="10"/>
        <rFont val="宋体"/>
        <charset val="134"/>
      </rPr>
      <t>）欠款单位为关联方、总公司内部或本公司内部单位的，应在备注栏注明</t>
    </r>
    <r>
      <rPr>
        <sz val="10"/>
        <rFont val="Times New Roman"/>
        <charset val="134"/>
      </rPr>
      <t>“</t>
    </r>
    <r>
      <rPr>
        <sz val="10"/>
        <rFont val="宋体"/>
        <charset val="134"/>
      </rPr>
      <t>关联方”、“总公司内部”、“内部单位”；</t>
    </r>
  </si>
  <si>
    <r>
      <rPr>
        <sz val="10"/>
        <rFont val="Times New Roman"/>
        <charset val="134"/>
      </rPr>
      <t>2</t>
    </r>
    <r>
      <rPr>
        <sz val="10"/>
        <rFont val="宋体"/>
        <charset val="134"/>
      </rPr>
      <t>）</t>
    </r>
    <r>
      <rPr>
        <sz val="10"/>
        <rFont val="Times New Roman"/>
        <charset val="134"/>
      </rPr>
      <t xml:space="preserve"> </t>
    </r>
    <r>
      <rPr>
        <sz val="10"/>
        <rFont val="宋体"/>
        <charset val="134"/>
      </rPr>
      <t>涉诉款项应在备注中标明</t>
    </r>
    <r>
      <rPr>
        <sz val="10"/>
        <rFont val="Times New Roman"/>
        <charset val="134"/>
      </rPr>
      <t>“</t>
    </r>
    <r>
      <rPr>
        <sz val="10"/>
        <rFont val="宋体"/>
        <charset val="134"/>
      </rPr>
      <t>涉诉</t>
    </r>
    <r>
      <rPr>
        <sz val="10"/>
        <rFont val="Times New Roman"/>
        <charset val="134"/>
      </rPr>
      <t>”</t>
    </r>
    <r>
      <rPr>
        <sz val="10"/>
        <rFont val="宋体"/>
        <charset val="134"/>
      </rPr>
      <t>；</t>
    </r>
  </si>
  <si>
    <r>
      <rPr>
        <sz val="10"/>
        <rFont val="Times New Roman"/>
        <charset val="134"/>
      </rPr>
      <t>3</t>
    </r>
    <r>
      <rPr>
        <sz val="10"/>
        <rFont val="宋体"/>
        <charset val="134"/>
      </rPr>
      <t>）评估基准日后已部分或全部收回款项的，应注明日期及金额，如</t>
    </r>
    <r>
      <rPr>
        <sz val="10"/>
        <rFont val="Times New Roman"/>
        <charset val="134"/>
      </rPr>
      <t>“2003</t>
    </r>
    <r>
      <rPr>
        <sz val="10"/>
        <rFont val="宋体"/>
        <charset val="134"/>
      </rPr>
      <t>年</t>
    </r>
    <r>
      <rPr>
        <sz val="10"/>
        <rFont val="Times New Roman"/>
        <charset val="134"/>
      </rPr>
      <t>2</t>
    </r>
    <r>
      <rPr>
        <sz val="10"/>
        <rFont val="宋体"/>
        <charset val="134"/>
      </rPr>
      <t>月</t>
    </r>
    <r>
      <rPr>
        <sz val="10"/>
        <rFont val="Times New Roman"/>
        <charset val="134"/>
      </rPr>
      <t>4</t>
    </r>
    <r>
      <rPr>
        <sz val="10"/>
        <rFont val="宋体"/>
        <charset val="134"/>
      </rPr>
      <t>日收回</t>
    </r>
    <r>
      <rPr>
        <sz val="10"/>
        <rFont val="Times New Roman"/>
        <charset val="134"/>
      </rPr>
      <t>8,530.00</t>
    </r>
    <r>
      <rPr>
        <sz val="10"/>
        <rFont val="宋体"/>
        <charset val="134"/>
      </rPr>
      <t>元</t>
    </r>
    <r>
      <rPr>
        <sz val="10"/>
        <rFont val="Times New Roman"/>
        <charset val="134"/>
      </rPr>
      <t>”</t>
    </r>
    <r>
      <rPr>
        <sz val="10"/>
        <rFont val="宋体"/>
        <charset val="134"/>
      </rPr>
      <t>；</t>
    </r>
  </si>
  <si>
    <r>
      <rPr>
        <sz val="10"/>
        <rFont val="Times New Roman"/>
        <charset val="134"/>
      </rPr>
      <t>4</t>
    </r>
    <r>
      <rPr>
        <sz val="10"/>
        <rFont val="宋体"/>
        <charset val="134"/>
      </rPr>
      <t>）填表单位认为其他应说明的事项</t>
    </r>
  </si>
  <si>
    <t>辅助行</t>
  </si>
  <si>
    <r>
      <rPr>
        <sz val="10"/>
        <rFont val="Times New Roman"/>
        <charset val="134"/>
      </rPr>
      <t>1</t>
    </r>
    <r>
      <rPr>
        <sz val="10"/>
        <rFont val="宋体"/>
        <charset val="134"/>
      </rPr>
      <t>年以内</t>
    </r>
  </si>
  <si>
    <r>
      <rPr>
        <sz val="10"/>
        <rFont val="宋体"/>
        <charset val="134"/>
      </rPr>
      <t>关联方（合并）</t>
    </r>
  </si>
  <si>
    <r>
      <rPr>
        <sz val="10"/>
        <rFont val="Times New Roman"/>
        <charset val="134"/>
      </rPr>
      <t>1~2</t>
    </r>
    <r>
      <rPr>
        <sz val="10"/>
        <rFont val="宋体"/>
        <charset val="134"/>
      </rPr>
      <t>年</t>
    </r>
  </si>
  <si>
    <r>
      <rPr>
        <sz val="10"/>
        <rFont val="宋体"/>
        <charset val="134"/>
      </rPr>
      <t>关联方（非合并）</t>
    </r>
  </si>
  <si>
    <r>
      <rPr>
        <sz val="10"/>
        <rFont val="Times New Roman"/>
        <charset val="134"/>
      </rPr>
      <t>2~3</t>
    </r>
    <r>
      <rPr>
        <sz val="10"/>
        <rFont val="宋体"/>
        <charset val="134"/>
      </rPr>
      <t>年</t>
    </r>
  </si>
  <si>
    <r>
      <rPr>
        <sz val="10"/>
        <rFont val="宋体"/>
        <charset val="134"/>
      </rPr>
      <t>长投负数</t>
    </r>
  </si>
  <si>
    <r>
      <rPr>
        <sz val="10"/>
        <rFont val="Times New Roman"/>
        <charset val="134"/>
      </rPr>
      <t>3~4</t>
    </r>
    <r>
      <rPr>
        <sz val="10"/>
        <rFont val="宋体"/>
        <charset val="134"/>
      </rPr>
      <t>年</t>
    </r>
  </si>
  <si>
    <r>
      <rPr>
        <sz val="10"/>
        <rFont val="宋体"/>
        <charset val="134"/>
      </rPr>
      <t>个别认定</t>
    </r>
  </si>
  <si>
    <r>
      <rPr>
        <sz val="10"/>
        <rFont val="宋体"/>
        <charset val="134"/>
      </rPr>
      <t>债务人已破产或死亡</t>
    </r>
  </si>
  <si>
    <r>
      <rPr>
        <sz val="10"/>
        <rFont val="宋体"/>
        <charset val="134"/>
      </rPr>
      <t>债务人对往来存在异议</t>
    </r>
  </si>
  <si>
    <r>
      <rPr>
        <sz val="10"/>
        <rFont val="宋体"/>
        <charset val="134"/>
      </rPr>
      <t>丢失催讨债务资料</t>
    </r>
  </si>
  <si>
    <r>
      <rPr>
        <sz val="10"/>
        <rFont val="宋体"/>
        <charset val="134"/>
      </rPr>
      <t>催讨债务已超过时效</t>
    </r>
  </si>
  <si>
    <r>
      <rPr>
        <sz val="10"/>
        <rFont val="宋体"/>
        <charset val="134"/>
      </rPr>
      <t>时效内但债务人无偿还能力</t>
    </r>
  </si>
  <si>
    <r>
      <rPr>
        <sz val="10"/>
        <rFont val="宋体"/>
        <charset val="134"/>
      </rPr>
      <t>其他原因</t>
    </r>
  </si>
  <si>
    <r>
      <rPr>
        <sz val="10"/>
        <rFont val="Times New Roman"/>
        <charset val="134"/>
      </rPr>
      <t>4~5</t>
    </r>
    <r>
      <rPr>
        <sz val="10"/>
        <rFont val="宋体"/>
        <charset val="134"/>
      </rPr>
      <t>年</t>
    </r>
  </si>
  <si>
    <r>
      <rPr>
        <sz val="10"/>
        <rFont val="Times New Roman"/>
        <charset val="134"/>
      </rPr>
      <t>5</t>
    </r>
    <r>
      <rPr>
        <sz val="10"/>
        <rFont val="宋体"/>
        <charset val="134"/>
      </rPr>
      <t>年以上</t>
    </r>
  </si>
  <si>
    <t>应收款项融资评估汇总表</t>
  </si>
  <si>
    <t>3-6-1</t>
  </si>
  <si>
    <r>
      <rPr>
        <sz val="11"/>
        <rFont val="宋体"/>
        <charset val="134"/>
      </rPr>
      <t>融资</t>
    </r>
    <r>
      <rPr>
        <sz val="11"/>
        <rFont val="Times New Roman"/>
        <charset val="134"/>
      </rPr>
      <t>-</t>
    </r>
    <r>
      <rPr>
        <sz val="11"/>
        <rFont val="宋体"/>
        <charset val="134"/>
      </rPr>
      <t>应收票据</t>
    </r>
  </si>
  <si>
    <t>3-6-2</t>
  </si>
  <si>
    <r>
      <rPr>
        <sz val="11"/>
        <rFont val="宋体"/>
        <charset val="134"/>
      </rPr>
      <t>融资</t>
    </r>
    <r>
      <rPr>
        <sz val="11"/>
        <rFont val="Times New Roman"/>
        <charset val="134"/>
      </rPr>
      <t>-</t>
    </r>
    <r>
      <rPr>
        <sz val="11"/>
        <rFont val="宋体"/>
        <charset val="134"/>
      </rPr>
      <t>应收账款</t>
    </r>
  </si>
  <si>
    <t>融资-应收票据评估明细表</t>
  </si>
  <si>
    <t>融资-应收账款评估明细表</t>
  </si>
  <si>
    <t>预付账款评估明细表</t>
  </si>
  <si>
    <r>
      <rPr>
        <sz val="10"/>
        <rFont val="宋体"/>
        <charset val="134"/>
      </rPr>
      <t>收款单位名称（结算对象</t>
    </r>
    <r>
      <rPr>
        <sz val="10"/>
        <rFont val="Times New Roman"/>
        <charset val="134"/>
      </rPr>
      <t>)</t>
    </r>
  </si>
  <si>
    <t>坏账准备</t>
  </si>
  <si>
    <t>账龄总数与审计前账面值差异(应等于0)</t>
  </si>
  <si>
    <t>其他应收款评估汇总表</t>
  </si>
  <si>
    <t>3-8-1</t>
  </si>
  <si>
    <t>3-8-2</t>
  </si>
  <si>
    <t>3-8-3</t>
  </si>
  <si>
    <t>应收利息评估明细表</t>
  </si>
  <si>
    <t>本金</t>
  </si>
  <si>
    <t>利息所属期间</t>
  </si>
  <si>
    <r>
      <rPr>
        <sz val="10"/>
        <rFont val="宋体"/>
        <charset val="134"/>
      </rPr>
      <t>年利息率</t>
    </r>
    <r>
      <rPr>
        <sz val="10"/>
        <rFont val="Times New Roman"/>
        <charset val="134"/>
      </rPr>
      <t>%</t>
    </r>
  </si>
  <si>
    <t>应收股利评估明细表</t>
  </si>
  <si>
    <t>股利所属期间</t>
  </si>
  <si>
    <t xml:space="preserve">返回 </t>
  </si>
  <si>
    <t>其他应收款评估明细表</t>
  </si>
  <si>
    <t>存货评估汇总表</t>
  </si>
  <si>
    <r>
      <rPr>
        <sz val="10"/>
        <rFont val="Times New Roman"/>
        <charset val="134"/>
      </rPr>
      <t>增值率</t>
    </r>
    <r>
      <rPr>
        <sz val="10"/>
        <rFont val="Times New Roman"/>
        <charset val="134"/>
      </rPr>
      <t>%</t>
    </r>
  </si>
  <si>
    <t>3-9-1</t>
  </si>
  <si>
    <t>3-9-2</t>
  </si>
  <si>
    <t>3-9-3</t>
  </si>
  <si>
    <t>3-9-4</t>
  </si>
  <si>
    <t>3-9-5</t>
  </si>
  <si>
    <t>3-9-5-1</t>
  </si>
  <si>
    <t>产成品（开发产品）</t>
  </si>
  <si>
    <t>3-9-6</t>
  </si>
  <si>
    <t>3-9-6-1</t>
  </si>
  <si>
    <t>在产品（开发成本）</t>
  </si>
  <si>
    <t>3-9-7</t>
  </si>
  <si>
    <t>3-9-8</t>
  </si>
  <si>
    <t>3-9-9</t>
  </si>
  <si>
    <t>农产品</t>
  </si>
  <si>
    <t>3-9-10</t>
  </si>
  <si>
    <t>消耗性生物资产</t>
  </si>
  <si>
    <t>3-9-11</t>
  </si>
  <si>
    <t>工程施工</t>
  </si>
  <si>
    <t>存货合计</t>
  </si>
  <si>
    <t>减：存货跌价准备</t>
  </si>
  <si>
    <t>存货净额</t>
  </si>
  <si>
    <r>
      <rPr>
        <sz val="18"/>
        <rFont val="黑体"/>
        <charset val="134"/>
      </rPr>
      <t>存货</t>
    </r>
    <r>
      <rPr>
        <sz val="18"/>
        <rFont val="Times New Roman"/>
        <charset val="134"/>
      </rPr>
      <t>—</t>
    </r>
    <r>
      <rPr>
        <sz val="18"/>
        <rFont val="黑体"/>
        <charset val="134"/>
      </rPr>
      <t>材料采购（在途物资）评估明细表</t>
    </r>
  </si>
  <si>
    <t>名称及规格型号</t>
  </si>
  <si>
    <t>计量单位</t>
  </si>
  <si>
    <t>计提减值准备金额</t>
  </si>
  <si>
    <t>数量</t>
  </si>
  <si>
    <t>单价</t>
  </si>
  <si>
    <t>实际数量</t>
  </si>
  <si>
    <r>
      <rPr>
        <sz val="18"/>
        <rFont val="黑体"/>
        <charset val="134"/>
      </rPr>
      <t>存货</t>
    </r>
    <r>
      <rPr>
        <sz val="18"/>
        <rFont val="Times New Roman"/>
        <charset val="134"/>
      </rPr>
      <t>—</t>
    </r>
    <r>
      <rPr>
        <sz val="18"/>
        <rFont val="黑体"/>
        <charset val="134"/>
      </rPr>
      <t>在库周转材料评估明细表</t>
    </r>
  </si>
  <si>
    <t>存放地点</t>
  </si>
  <si>
    <t>注1：</t>
  </si>
  <si>
    <r>
      <rPr>
        <sz val="10"/>
        <rFont val="Times New Roman"/>
        <charset val="134"/>
      </rPr>
      <t>1</t>
    </r>
    <r>
      <rPr>
        <sz val="10"/>
        <rFont val="宋体"/>
        <charset val="134"/>
      </rPr>
      <t>）正常，无需填写；</t>
    </r>
    <r>
      <rPr>
        <sz val="10"/>
        <rFont val="Times New Roman"/>
        <charset val="134"/>
      </rPr>
      <t>2</t>
    </r>
    <r>
      <rPr>
        <sz val="10"/>
        <rFont val="宋体"/>
        <charset val="134"/>
      </rPr>
      <t>）残次，填</t>
    </r>
    <r>
      <rPr>
        <sz val="10"/>
        <rFont val="Times New Roman"/>
        <charset val="134"/>
      </rPr>
      <t>“A”</t>
    </r>
    <r>
      <rPr>
        <sz val="10"/>
        <rFont val="宋体"/>
        <charset val="134"/>
      </rPr>
      <t>；</t>
    </r>
    <r>
      <rPr>
        <sz val="10"/>
        <rFont val="Times New Roman"/>
        <charset val="134"/>
      </rPr>
      <t>3</t>
    </r>
    <r>
      <rPr>
        <sz val="10"/>
        <rFont val="宋体"/>
        <charset val="134"/>
      </rPr>
      <t>）变质，填</t>
    </r>
    <r>
      <rPr>
        <sz val="10"/>
        <rFont val="Times New Roman"/>
        <charset val="134"/>
      </rPr>
      <t>“B”</t>
    </r>
    <r>
      <rPr>
        <sz val="10"/>
        <rFont val="宋体"/>
        <charset val="134"/>
      </rPr>
      <t>；</t>
    </r>
    <r>
      <rPr>
        <sz val="10"/>
        <rFont val="Times New Roman"/>
        <charset val="134"/>
      </rPr>
      <t>4</t>
    </r>
    <r>
      <rPr>
        <sz val="10"/>
        <rFont val="宋体"/>
        <charset val="134"/>
      </rPr>
      <t>）毁损，填</t>
    </r>
    <r>
      <rPr>
        <sz val="10"/>
        <rFont val="Times New Roman"/>
        <charset val="134"/>
      </rPr>
      <t>“C”</t>
    </r>
    <r>
      <rPr>
        <sz val="10"/>
        <rFont val="宋体"/>
        <charset val="134"/>
      </rPr>
      <t>；</t>
    </r>
    <r>
      <rPr>
        <sz val="10"/>
        <rFont val="Times New Roman"/>
        <charset val="134"/>
      </rPr>
      <t>5</t>
    </r>
    <r>
      <rPr>
        <sz val="10"/>
        <rFont val="宋体"/>
        <charset val="134"/>
      </rPr>
      <t>）滞销，填</t>
    </r>
    <r>
      <rPr>
        <sz val="10"/>
        <rFont val="Times New Roman"/>
        <charset val="134"/>
      </rPr>
      <t>“E”</t>
    </r>
    <r>
      <rPr>
        <sz val="10"/>
        <rFont val="宋体"/>
        <charset val="134"/>
      </rPr>
      <t>；</t>
    </r>
  </si>
  <si>
    <r>
      <rPr>
        <sz val="10"/>
        <rFont val="Times New Roman"/>
        <charset val="134"/>
      </rPr>
      <t>6</t>
    </r>
    <r>
      <rPr>
        <sz val="10"/>
        <rFont val="宋体"/>
        <charset val="134"/>
      </rPr>
      <t>）积压，填</t>
    </r>
    <r>
      <rPr>
        <sz val="10"/>
        <rFont val="Times New Roman"/>
        <charset val="134"/>
      </rPr>
      <t>“D”</t>
    </r>
    <r>
      <rPr>
        <sz val="10"/>
        <rFont val="宋体"/>
        <charset val="134"/>
      </rPr>
      <t>并在备注中填写已积压时间</t>
    </r>
    <r>
      <rPr>
        <sz val="10"/>
        <rFont val="Times New Roman"/>
        <charset val="134"/>
      </rPr>
      <t>“1</t>
    </r>
    <r>
      <rPr>
        <sz val="10"/>
        <rFont val="宋体"/>
        <charset val="134"/>
      </rPr>
      <t>年以内</t>
    </r>
    <r>
      <rPr>
        <sz val="10"/>
        <rFont val="Times New Roman"/>
        <charset val="134"/>
      </rPr>
      <t>”</t>
    </r>
    <r>
      <rPr>
        <sz val="10"/>
        <rFont val="宋体"/>
        <charset val="134"/>
      </rPr>
      <t>、</t>
    </r>
    <r>
      <rPr>
        <sz val="10"/>
        <rFont val="Times New Roman"/>
        <charset val="134"/>
      </rPr>
      <t>“1~2</t>
    </r>
    <r>
      <rPr>
        <sz val="10"/>
        <rFont val="宋体"/>
        <charset val="134"/>
      </rPr>
      <t>年</t>
    </r>
    <r>
      <rPr>
        <sz val="10"/>
        <rFont val="Times New Roman"/>
        <charset val="134"/>
      </rPr>
      <t>”</t>
    </r>
    <r>
      <rPr>
        <sz val="10"/>
        <rFont val="宋体"/>
        <charset val="134"/>
      </rPr>
      <t>、</t>
    </r>
    <r>
      <rPr>
        <sz val="10"/>
        <rFont val="Times New Roman"/>
        <charset val="134"/>
      </rPr>
      <t>“2~3</t>
    </r>
    <r>
      <rPr>
        <sz val="10"/>
        <rFont val="宋体"/>
        <charset val="134"/>
      </rPr>
      <t>年</t>
    </r>
    <r>
      <rPr>
        <sz val="10"/>
        <rFont val="Times New Roman"/>
        <charset val="134"/>
      </rPr>
      <t>”</t>
    </r>
    <r>
      <rPr>
        <sz val="10"/>
        <rFont val="宋体"/>
        <charset val="134"/>
      </rPr>
      <t>、</t>
    </r>
    <r>
      <rPr>
        <sz val="10"/>
        <rFont val="Times New Roman"/>
        <charset val="134"/>
      </rPr>
      <t>“3</t>
    </r>
    <r>
      <rPr>
        <sz val="10"/>
        <rFont val="宋体"/>
        <charset val="134"/>
      </rPr>
      <t>年以上</t>
    </r>
    <r>
      <rPr>
        <sz val="10"/>
        <rFont val="Times New Roman"/>
        <charset val="134"/>
      </rPr>
      <t>”</t>
    </r>
    <r>
      <rPr>
        <sz val="10"/>
        <rFont val="宋体"/>
        <charset val="134"/>
      </rPr>
      <t>；</t>
    </r>
    <r>
      <rPr>
        <sz val="10"/>
        <rFont val="Times New Roman"/>
        <charset val="134"/>
      </rPr>
      <t>7</t>
    </r>
    <r>
      <rPr>
        <sz val="10"/>
        <rFont val="宋体"/>
        <charset val="134"/>
      </rPr>
      <t>）其他情形用文字表述。</t>
    </r>
  </si>
  <si>
    <t>存货—委托加工物资评估明细表</t>
  </si>
  <si>
    <t>加工单位名称</t>
  </si>
  <si>
    <t>标 的 清 单</t>
  </si>
  <si>
    <t>名    称</t>
  </si>
  <si>
    <t>规格型号</t>
  </si>
  <si>
    <t>原配电箱</t>
  </si>
  <si>
    <t>0.4*0.5*0.1</t>
  </si>
  <si>
    <t>个</t>
  </si>
  <si>
    <t>单管日光灯</t>
  </si>
  <si>
    <t>套</t>
  </si>
  <si>
    <t>照明开关</t>
  </si>
  <si>
    <t>五孔插座</t>
  </si>
  <si>
    <t>开关、插座接线盒</t>
  </si>
  <si>
    <t>JDG20配管</t>
  </si>
  <si>
    <t>米</t>
  </si>
  <si>
    <t>管道支架</t>
  </si>
  <si>
    <t>kg</t>
  </si>
  <si>
    <t>配线</t>
  </si>
  <si>
    <t>WDZA-BYJ-2.5</t>
  </si>
  <si>
    <t>WDZA-BYJR-2.5</t>
  </si>
  <si>
    <t>水喷淋钢管 DN50</t>
  </si>
  <si>
    <t>水喷淋钢管 DN40</t>
  </si>
  <si>
    <t>水喷淋钢管 DN32</t>
  </si>
  <si>
    <t>水喷淋钢管 DN25</t>
  </si>
  <si>
    <t>水喷淋喷头</t>
  </si>
  <si>
    <t>水喷淋管道支吊架</t>
  </si>
  <si>
    <t>多媒体弱电箱</t>
  </si>
  <si>
    <t xml:space="preserve">给水PPR管 </t>
  </si>
  <si>
    <t>DN15</t>
  </si>
  <si>
    <t>DN20</t>
  </si>
  <si>
    <t>DN25</t>
  </si>
  <si>
    <t>DN40</t>
  </si>
  <si>
    <t>给水PPR管</t>
  </si>
  <si>
    <t>DN50</t>
  </si>
  <si>
    <t>电力电缆</t>
  </si>
  <si>
    <t>WDZA-YJY-1-3*10</t>
  </si>
  <si>
    <t>WDZA-YJY-1-3*16</t>
  </si>
  <si>
    <t>室内新风除霾机XF-150</t>
  </si>
  <si>
    <t>风机设备支架</t>
  </si>
  <si>
    <t>不锈钢制防雨防虫百叶 D150</t>
  </si>
  <si>
    <t>新风送风口 150*150</t>
  </si>
  <si>
    <t>薄钢板通风管道</t>
  </si>
  <si>
    <r>
      <rPr>
        <sz val="10"/>
        <color indexed="8"/>
        <rFont val="宋体"/>
        <charset val="134"/>
      </rPr>
      <t>直径≤320，</t>
    </r>
    <r>
      <rPr>
        <sz val="10"/>
        <color rgb="FF000000"/>
        <rFont val="宋体"/>
        <charset val="134"/>
      </rPr>
      <t>δ</t>
    </r>
    <r>
      <rPr>
        <sz val="10"/>
        <color indexed="8"/>
        <rFont val="宋体"/>
        <charset val="134"/>
      </rPr>
      <t>=0.5mm</t>
    </r>
  </si>
  <si>
    <t>M0721</t>
  </si>
  <si>
    <t>木门</t>
  </si>
  <si>
    <t>樘</t>
  </si>
  <si>
    <t>M0821</t>
  </si>
  <si>
    <t>M1021</t>
  </si>
  <si>
    <t>M1121</t>
  </si>
  <si>
    <t>M1521</t>
  </si>
  <si>
    <t>FM1015甲</t>
  </si>
  <si>
    <t>FM1018丙</t>
  </si>
  <si>
    <t>FM1018甲</t>
  </si>
  <si>
    <t>FM1018乙</t>
  </si>
  <si>
    <t>FM1321乙</t>
  </si>
  <si>
    <t>FM1515丙</t>
  </si>
  <si>
    <t>FM1518丙</t>
  </si>
  <si>
    <t>FM1518乙</t>
  </si>
  <si>
    <t>FM1521乙</t>
  </si>
  <si>
    <t>FM1815丙</t>
  </si>
  <si>
    <t>FM1818丙</t>
  </si>
  <si>
    <t>FM1818乙</t>
  </si>
  <si>
    <t>FM1821丙</t>
  </si>
  <si>
    <t>交易标的的《标的清单》和标的物图片仅供参考，具体数量、规格型号、品种及品质及性能、真伪与实物不符的以现场展示实物为准。交易标的按现状处置（报废处置），不保证其原用途、完整性、有效，转让方不负责提供标的相关随机文件、备件、工具、材质报告、售后质保或不保证提供的资料及备件的齐全性等，不对标的瑕疵及可能存在但未提及的瑕疵承担责任。如受让方按原用途使用造成危险或出现安全事故的，一切经济和法律责任由受让方自行承担。</t>
  </si>
  <si>
    <t>项目</t>
  </si>
  <si>
    <r>
      <rPr>
        <sz val="12"/>
        <rFont val="Times New Roman"/>
        <charset val="134"/>
      </rPr>
      <t>2013</t>
    </r>
    <r>
      <rPr>
        <sz val="12"/>
        <rFont val="宋体"/>
        <charset val="134"/>
      </rPr>
      <t>年成本</t>
    </r>
  </si>
  <si>
    <r>
      <rPr>
        <sz val="12"/>
        <rFont val="Times New Roman"/>
        <charset val="134"/>
      </rPr>
      <t>2014</t>
    </r>
    <r>
      <rPr>
        <sz val="12"/>
        <rFont val="宋体"/>
        <charset val="134"/>
      </rPr>
      <t>年成本</t>
    </r>
  </si>
  <si>
    <t>总成本</t>
  </si>
  <si>
    <t>2013年成本重置</t>
  </si>
  <si>
    <t>2014年成本重置</t>
  </si>
  <si>
    <t>机会成本</t>
  </si>
  <si>
    <t>材料费</t>
  </si>
  <si>
    <t>重置成本</t>
  </si>
  <si>
    <t>人工费</t>
  </si>
  <si>
    <t>已使用年数</t>
  </si>
  <si>
    <t>其他费用</t>
  </si>
  <si>
    <t>主要为经销费和外协加工费</t>
  </si>
  <si>
    <t>尚可使用年数</t>
  </si>
  <si>
    <t>技术贬值率</t>
  </si>
  <si>
    <t>估值</t>
  </si>
  <si>
    <t>经联系上述废旧回收公司不锈钢等回收价在10000元一吨</t>
  </si>
  <si>
    <t>废旧材料设备回收公司1</t>
  </si>
  <si>
    <t>废旧材料设备回收公司2</t>
  </si>
  <si>
    <t>废旧材料设备回收公司3</t>
  </si>
  <si>
    <t>综上所述，设备回收价为</t>
  </si>
  <si>
    <t>元/吨</t>
  </si>
  <si>
    <r>
      <rPr>
        <sz val="10"/>
        <rFont val="Times New Roman"/>
        <charset val="134"/>
      </rPr>
      <t>1</t>
    </r>
    <r>
      <rPr>
        <sz val="10"/>
        <rFont val="宋体"/>
        <charset val="134"/>
      </rPr>
      <t>、利润率</t>
    </r>
    <r>
      <rPr>
        <sz val="10"/>
        <rFont val="宋体"/>
        <charset val="134"/>
      </rPr>
      <t>——</t>
    </r>
    <r>
      <rPr>
        <sz val="10"/>
        <rFont val="Times New Roman"/>
        <charset val="134"/>
      </rPr>
      <t>wind</t>
    </r>
    <r>
      <rPr>
        <sz val="10"/>
        <rFont val="宋体"/>
        <charset val="134"/>
      </rPr>
      <t>导出修改，参照卢志安</t>
    </r>
  </si>
  <si>
    <r>
      <rPr>
        <sz val="10"/>
        <rFont val="Times New Roman"/>
        <charset val="134"/>
      </rPr>
      <t>2</t>
    </r>
    <r>
      <rPr>
        <sz val="10"/>
        <rFont val="宋体"/>
        <charset val="134"/>
      </rPr>
      <t>、为何报废一部分、压缩机设备之间区别是什么，不仅只是出具文件，报告日与文件日期注意</t>
    </r>
  </si>
  <si>
    <r>
      <rPr>
        <sz val="10"/>
        <rFont val="Times New Roman"/>
        <charset val="134"/>
      </rPr>
      <t>3</t>
    </r>
    <r>
      <rPr>
        <sz val="10"/>
        <rFont val="宋体"/>
        <charset val="134"/>
      </rPr>
      <t>、销售合同</t>
    </r>
    <r>
      <rPr>
        <sz val="10"/>
        <rFont val="Times New Roman"/>
        <charset val="134"/>
      </rPr>
      <t>21</t>
    </r>
    <r>
      <rPr>
        <sz val="10"/>
        <rFont val="宋体"/>
        <charset val="134"/>
      </rPr>
      <t>年的，</t>
    </r>
    <r>
      <rPr>
        <sz val="10"/>
        <rFont val="Times New Roman"/>
        <charset val="134"/>
      </rPr>
      <t>22</t>
    </r>
    <r>
      <rPr>
        <sz val="10"/>
        <rFont val="宋体"/>
        <charset val="134"/>
      </rPr>
      <t>年基准日附近的是否有（或者说</t>
    </r>
    <r>
      <rPr>
        <sz val="10"/>
        <rFont val="Times New Roman"/>
        <charset val="134"/>
      </rPr>
      <t>21</t>
    </r>
    <r>
      <rPr>
        <sz val="10"/>
        <rFont val="宋体"/>
        <charset val="134"/>
      </rPr>
      <t>年销售至</t>
    </r>
    <r>
      <rPr>
        <sz val="10"/>
        <rFont val="Times New Roman"/>
        <charset val="134"/>
      </rPr>
      <t>22</t>
    </r>
    <r>
      <rPr>
        <sz val="10"/>
        <rFont val="宋体"/>
        <charset val="134"/>
      </rPr>
      <t>年价格未发生较大的变动，有什么作证依据吗）</t>
    </r>
  </si>
  <si>
    <r>
      <rPr>
        <sz val="10"/>
        <rFont val="Times New Roman"/>
        <charset val="134"/>
      </rPr>
      <t>4</t>
    </r>
    <r>
      <rPr>
        <sz val="10"/>
        <rFont val="宋体"/>
        <charset val="134"/>
      </rPr>
      <t>、询价记录的真实可靠性</t>
    </r>
  </si>
  <si>
    <r>
      <rPr>
        <sz val="9"/>
        <rFont val="宋体"/>
        <charset val="134"/>
      </rPr>
      <t>序号</t>
    </r>
  </si>
  <si>
    <r>
      <rPr>
        <sz val="9"/>
        <rFont val="宋体"/>
        <charset val="134"/>
      </rPr>
      <t>指令号</t>
    </r>
  </si>
  <si>
    <r>
      <rPr>
        <sz val="9"/>
        <rFont val="宋体"/>
        <charset val="134"/>
      </rPr>
      <t>箱件名称</t>
    </r>
  </si>
  <si>
    <r>
      <rPr>
        <sz val="9"/>
        <rFont val="宋体"/>
        <charset val="134"/>
      </rPr>
      <t>包装方式</t>
    </r>
  </si>
  <si>
    <r>
      <rPr>
        <sz val="9"/>
        <rFont val="宋体"/>
        <charset val="134"/>
      </rPr>
      <t>长</t>
    </r>
    <r>
      <rPr>
        <sz val="9"/>
        <rFont val="Times New Roman"/>
        <charset val="134"/>
      </rPr>
      <t>mm</t>
    </r>
  </si>
  <si>
    <r>
      <rPr>
        <sz val="9"/>
        <rFont val="宋体"/>
        <charset val="134"/>
      </rPr>
      <t>宽</t>
    </r>
    <r>
      <rPr>
        <sz val="9"/>
        <rFont val="Times New Roman"/>
        <charset val="134"/>
      </rPr>
      <t>mm</t>
    </r>
  </si>
  <si>
    <r>
      <rPr>
        <sz val="9"/>
        <rFont val="宋体"/>
        <charset val="134"/>
      </rPr>
      <t>高</t>
    </r>
    <r>
      <rPr>
        <sz val="9"/>
        <rFont val="Times New Roman"/>
        <charset val="134"/>
      </rPr>
      <t>mm</t>
    </r>
  </si>
  <si>
    <r>
      <rPr>
        <sz val="9"/>
        <rFont val="宋体"/>
        <charset val="134"/>
      </rPr>
      <t>重量（吨）</t>
    </r>
  </si>
  <si>
    <r>
      <rPr>
        <sz val="9"/>
        <rFont val="宋体"/>
        <charset val="134"/>
      </rPr>
      <t>存放地点</t>
    </r>
  </si>
  <si>
    <t>YM80005</t>
  </si>
  <si>
    <r>
      <rPr>
        <sz val="9"/>
        <rFont val="宋体"/>
        <charset val="134"/>
      </rPr>
      <t>资料箱</t>
    </r>
  </si>
  <si>
    <r>
      <rPr>
        <sz val="9"/>
        <rFont val="宋体"/>
        <charset val="134"/>
      </rPr>
      <t>木箱</t>
    </r>
  </si>
  <si>
    <r>
      <rPr>
        <sz val="9"/>
        <rFont val="宋体"/>
        <charset val="134"/>
      </rPr>
      <t>工贸</t>
    </r>
  </si>
  <si>
    <r>
      <rPr>
        <sz val="9"/>
        <rFont val="宋体"/>
        <charset val="134"/>
      </rPr>
      <t>压缩机低压上半</t>
    </r>
  </si>
  <si>
    <r>
      <rPr>
        <sz val="9"/>
        <color theme="1"/>
        <rFont val="宋体"/>
        <charset val="134"/>
      </rPr>
      <t>花山</t>
    </r>
  </si>
  <si>
    <r>
      <rPr>
        <sz val="9"/>
        <rFont val="宋体"/>
        <charset val="134"/>
      </rPr>
      <t>供油装置</t>
    </r>
  </si>
  <si>
    <r>
      <rPr>
        <sz val="9"/>
        <rFont val="宋体"/>
        <charset val="134"/>
      </rPr>
      <t>裸装</t>
    </r>
  </si>
  <si>
    <r>
      <rPr>
        <sz val="9"/>
        <rFont val="宋体"/>
        <charset val="134"/>
      </rPr>
      <t>花山</t>
    </r>
  </si>
  <si>
    <r>
      <rPr>
        <sz val="9"/>
        <rFont val="宋体"/>
        <charset val="134"/>
      </rPr>
      <t>管道箱</t>
    </r>
    <r>
      <rPr>
        <sz val="9"/>
        <rFont val="Times New Roman"/>
        <charset val="134"/>
      </rPr>
      <t xml:space="preserve"> </t>
    </r>
  </si>
  <si>
    <r>
      <rPr>
        <sz val="9"/>
        <rFont val="宋体"/>
        <charset val="134"/>
      </rPr>
      <t>备件箱</t>
    </r>
  </si>
  <si>
    <r>
      <rPr>
        <sz val="9"/>
        <rFont val="宋体"/>
        <charset val="134"/>
      </rPr>
      <t>压缩机高压缸</t>
    </r>
  </si>
  <si>
    <r>
      <rPr>
        <sz val="9"/>
        <rFont val="宋体"/>
        <charset val="134"/>
      </rPr>
      <t>高位油箱</t>
    </r>
  </si>
  <si>
    <r>
      <rPr>
        <sz val="9"/>
        <rFont val="宋体"/>
        <charset val="134"/>
      </rPr>
      <t>压缩机低压下缸箱</t>
    </r>
  </si>
  <si>
    <t>YM80006</t>
  </si>
  <si>
    <r>
      <rPr>
        <sz val="9"/>
        <rFont val="宋体"/>
        <charset val="134"/>
      </rPr>
      <t>备件工具箱</t>
    </r>
  </si>
  <si>
    <r>
      <rPr>
        <sz val="9"/>
        <rFont val="宋体"/>
        <charset val="134"/>
      </rPr>
      <t>管道箱</t>
    </r>
  </si>
  <si>
    <r>
      <rPr>
        <sz val="9"/>
        <rFont val="宋体"/>
        <charset val="134"/>
      </rPr>
      <t>油箱</t>
    </r>
  </si>
  <si>
    <r>
      <rPr>
        <sz val="9"/>
        <rFont val="宋体"/>
        <charset val="134"/>
      </rPr>
      <t>压缩机</t>
    </r>
  </si>
  <si>
    <r>
      <rPr>
        <sz val="9"/>
        <color rgb="FFFF0000"/>
        <rFont val="宋体"/>
        <charset val="134"/>
      </rPr>
      <t>压缩机和汽轮机装在同一底盘上</t>
    </r>
  </si>
  <si>
    <r>
      <rPr>
        <sz val="9"/>
        <color rgb="FFFF0000"/>
        <rFont val="宋体"/>
        <charset val="134"/>
      </rPr>
      <t>已发：</t>
    </r>
  </si>
  <si>
    <t>YM80007</t>
  </si>
  <si>
    <r>
      <rPr>
        <sz val="9"/>
        <rFont val="宋体"/>
        <charset val="134"/>
      </rPr>
      <t>换热资料</t>
    </r>
  </si>
  <si>
    <r>
      <rPr>
        <sz val="9"/>
        <color rgb="FFFF0000"/>
        <rFont val="宋体"/>
        <charset val="134"/>
      </rPr>
      <t>压缩机</t>
    </r>
    <r>
      <rPr>
        <sz val="9"/>
        <color indexed="10"/>
        <rFont val="Times New Roman"/>
        <charset val="134"/>
      </rPr>
      <t>+</t>
    </r>
    <r>
      <rPr>
        <sz val="9"/>
        <color indexed="10"/>
        <rFont val="宋体"/>
        <charset val="134"/>
      </rPr>
      <t>汽轮机</t>
    </r>
  </si>
  <si>
    <r>
      <rPr>
        <sz val="9"/>
        <color rgb="FFFF0000"/>
        <rFont val="宋体"/>
        <charset val="134"/>
      </rPr>
      <t>供油装置</t>
    </r>
  </si>
  <si>
    <r>
      <rPr>
        <sz val="9"/>
        <rFont val="宋体"/>
        <charset val="134"/>
      </rPr>
      <t>管子</t>
    </r>
  </si>
  <si>
    <r>
      <rPr>
        <sz val="9"/>
        <color rgb="FFFF0000"/>
        <rFont val="宋体"/>
        <charset val="134"/>
      </rPr>
      <t>凝汽器</t>
    </r>
  </si>
  <si>
    <r>
      <rPr>
        <sz val="9"/>
        <color rgb="FFFF0000"/>
        <rFont val="宋体"/>
        <charset val="134"/>
      </rPr>
      <t>排汽接管</t>
    </r>
  </si>
  <si>
    <r>
      <rPr>
        <sz val="9"/>
        <color rgb="FFFF0000"/>
        <rFont val="宋体"/>
        <charset val="134"/>
      </rPr>
      <t>两级抽汽器</t>
    </r>
  </si>
  <si>
    <t>YM80008</t>
  </si>
  <si>
    <r>
      <rPr>
        <sz val="9"/>
        <rFont val="宋体"/>
        <charset val="134"/>
      </rPr>
      <t>管道</t>
    </r>
    <r>
      <rPr>
        <sz val="9"/>
        <rFont val="Times New Roman"/>
        <charset val="134"/>
      </rPr>
      <t>2</t>
    </r>
  </si>
  <si>
    <t>T8911</t>
  </si>
  <si>
    <r>
      <rPr>
        <sz val="9"/>
        <rFont val="宋体"/>
        <charset val="134"/>
      </rPr>
      <t>配件箱</t>
    </r>
  </si>
  <si>
    <r>
      <rPr>
        <sz val="9"/>
        <rFont val="宋体"/>
        <charset val="134"/>
      </rPr>
      <t>调节阀</t>
    </r>
  </si>
  <si>
    <r>
      <rPr>
        <sz val="9"/>
        <rFont val="宋体"/>
        <charset val="134"/>
      </rPr>
      <t>仪表架</t>
    </r>
  </si>
  <si>
    <r>
      <rPr>
        <sz val="9"/>
        <rFont val="宋体"/>
        <charset val="134"/>
      </rPr>
      <t>凝结水泵</t>
    </r>
  </si>
  <si>
    <r>
      <rPr>
        <sz val="9"/>
        <rFont val="宋体"/>
        <charset val="134"/>
      </rPr>
      <t>冷凝器</t>
    </r>
  </si>
  <si>
    <r>
      <rPr>
        <sz val="9"/>
        <rFont val="宋体"/>
        <charset val="134"/>
      </rPr>
      <t>热井</t>
    </r>
  </si>
  <si>
    <r>
      <rPr>
        <sz val="9"/>
        <rFont val="宋体"/>
        <charset val="134"/>
      </rPr>
      <t>底盘（齿轮箱）</t>
    </r>
  </si>
  <si>
    <r>
      <rPr>
        <sz val="9"/>
        <rFont val="宋体"/>
        <charset val="134"/>
      </rPr>
      <t>安全阀</t>
    </r>
  </si>
  <si>
    <r>
      <rPr>
        <sz val="9"/>
        <rFont val="宋体"/>
        <charset val="134"/>
      </rPr>
      <t>管道</t>
    </r>
  </si>
  <si>
    <r>
      <rPr>
        <sz val="9"/>
        <rFont val="宋体"/>
        <charset val="134"/>
      </rPr>
      <t>两抽箱</t>
    </r>
  </si>
  <si>
    <t>T8912</t>
  </si>
  <si>
    <r>
      <rPr>
        <sz val="9"/>
        <rFont val="宋体"/>
        <charset val="134"/>
      </rPr>
      <t>部套箱</t>
    </r>
  </si>
  <si>
    <t>T8913</t>
  </si>
  <si>
    <r>
      <rPr>
        <sz val="9"/>
        <rFont val="宋体"/>
        <charset val="134"/>
      </rPr>
      <t>部套</t>
    </r>
  </si>
  <si>
    <t>T8914</t>
  </si>
  <si>
    <t>指令号</t>
  </si>
  <si>
    <t>箱件名称</t>
  </si>
  <si>
    <t>包装方式</t>
  </si>
  <si>
    <t>长mm</t>
  </si>
  <si>
    <t>宽mm</t>
  </si>
  <si>
    <t>高mm</t>
  </si>
  <si>
    <t>重量（吨）</t>
  </si>
  <si>
    <t>资料箱</t>
  </si>
  <si>
    <t>木箱</t>
  </si>
  <si>
    <t>工贸</t>
  </si>
  <si>
    <t>低压上半</t>
  </si>
  <si>
    <r>
      <rPr>
        <sz val="10"/>
        <color theme="1"/>
        <rFont val="宋体"/>
        <charset val="134"/>
      </rPr>
      <t>花山</t>
    </r>
  </si>
  <si>
    <t>供油装置</t>
  </si>
  <si>
    <t>裸装</t>
  </si>
  <si>
    <t>花山</t>
  </si>
  <si>
    <t xml:space="preserve">管道箱 </t>
  </si>
  <si>
    <t>备件箱</t>
  </si>
  <si>
    <t>高压缸</t>
  </si>
  <si>
    <t>高位油箱</t>
  </si>
  <si>
    <t>汽轮机低压下缸箱</t>
  </si>
  <si>
    <t>备件工具箱</t>
  </si>
  <si>
    <t>管道箱</t>
  </si>
  <si>
    <t>油箱</t>
  </si>
  <si>
    <r>
      <rPr>
        <sz val="10"/>
        <color rgb="FFFF0000"/>
        <rFont val="宋体"/>
        <charset val="134"/>
      </rPr>
      <t>已发：</t>
    </r>
  </si>
  <si>
    <t>换热资料</t>
  </si>
  <si>
    <r>
      <rPr>
        <sz val="10"/>
        <color rgb="FFFF0000"/>
        <rFont val="宋体"/>
        <charset val="134"/>
      </rPr>
      <t>压缩机</t>
    </r>
    <r>
      <rPr>
        <sz val="10"/>
        <color indexed="10"/>
        <rFont val="Times New Roman"/>
        <charset val="134"/>
      </rPr>
      <t>+</t>
    </r>
    <r>
      <rPr>
        <sz val="10"/>
        <color indexed="10"/>
        <rFont val="宋体"/>
        <charset val="134"/>
      </rPr>
      <t>汽轮机</t>
    </r>
  </si>
  <si>
    <r>
      <rPr>
        <sz val="10"/>
        <color rgb="FFFF0000"/>
        <rFont val="宋体"/>
        <charset val="134"/>
      </rPr>
      <t>供油装置</t>
    </r>
  </si>
  <si>
    <t>管子</t>
  </si>
  <si>
    <r>
      <rPr>
        <sz val="10"/>
        <color rgb="FFFF0000"/>
        <rFont val="宋体"/>
        <charset val="134"/>
      </rPr>
      <t>凝汽器</t>
    </r>
  </si>
  <si>
    <r>
      <rPr>
        <sz val="10"/>
        <color rgb="FFFF0000"/>
        <rFont val="宋体"/>
        <charset val="134"/>
      </rPr>
      <t>排汽接管</t>
    </r>
  </si>
  <si>
    <r>
      <rPr>
        <sz val="10"/>
        <color rgb="FFFF0000"/>
        <rFont val="宋体"/>
        <charset val="134"/>
      </rPr>
      <t>两级抽汽器</t>
    </r>
  </si>
  <si>
    <t>管道2</t>
  </si>
  <si>
    <t>YM80017</t>
  </si>
  <si>
    <r>
      <rPr>
        <sz val="10"/>
        <rFont val="宋体"/>
        <charset val="134"/>
      </rPr>
      <t>高位油箱</t>
    </r>
  </si>
  <si>
    <r>
      <rPr>
        <sz val="10"/>
        <rFont val="宋体"/>
        <charset val="134"/>
      </rPr>
      <t>裸装</t>
    </r>
  </si>
  <si>
    <r>
      <rPr>
        <sz val="10"/>
        <rFont val="宋体"/>
        <charset val="134"/>
      </rPr>
      <t>花山</t>
    </r>
  </si>
  <si>
    <r>
      <rPr>
        <sz val="10"/>
        <rFont val="宋体"/>
        <charset val="134"/>
      </rPr>
      <t>压缩机</t>
    </r>
  </si>
  <si>
    <r>
      <rPr>
        <sz val="10"/>
        <rFont val="宋体"/>
        <charset val="134"/>
      </rPr>
      <t>供油装置</t>
    </r>
  </si>
  <si>
    <r>
      <rPr>
        <sz val="10"/>
        <rFont val="宋体"/>
        <charset val="134"/>
      </rPr>
      <t>辅机公司</t>
    </r>
  </si>
  <si>
    <t>安全阀</t>
  </si>
  <si>
    <t>部套箱</t>
  </si>
  <si>
    <t>汽轮机</t>
  </si>
  <si>
    <t>凝结水泵</t>
  </si>
  <si>
    <t>管道</t>
  </si>
  <si>
    <t>部套</t>
  </si>
  <si>
    <t>其他小部件</t>
  </si>
  <si>
    <t>主机</t>
  </si>
  <si>
    <t>两抽箱</t>
  </si>
  <si>
    <r>
      <rPr>
        <sz val="9"/>
        <rFont val="Times New Roman"/>
        <charset val="134"/>
      </rPr>
      <t>YM8015-</t>
    </r>
    <r>
      <rPr>
        <sz val="9"/>
        <rFont val="宋体"/>
        <charset val="134"/>
      </rPr>
      <t>大件原材料清单</t>
    </r>
  </si>
  <si>
    <t>合同编号</t>
  </si>
  <si>
    <t>供应商</t>
  </si>
  <si>
    <t>内容</t>
  </si>
  <si>
    <t>合同总价</t>
  </si>
  <si>
    <t>合同签订日期</t>
  </si>
  <si>
    <r>
      <rPr>
        <sz val="9"/>
        <rFont val="宋体"/>
        <charset val="134"/>
      </rPr>
      <t>供应商</t>
    </r>
  </si>
  <si>
    <r>
      <rPr>
        <sz val="9"/>
        <rFont val="宋体"/>
        <charset val="134"/>
      </rPr>
      <t>名称</t>
    </r>
  </si>
  <si>
    <r>
      <rPr>
        <sz val="9"/>
        <rFont val="宋体"/>
        <charset val="134"/>
      </rPr>
      <t>金额</t>
    </r>
  </si>
  <si>
    <t>合并编号</t>
  </si>
  <si>
    <t>2014-443-01</t>
  </si>
  <si>
    <t>星域控制机电设备（上海）有限公司</t>
  </si>
  <si>
    <t>防喘振阀及入口蝶阀采购</t>
  </si>
  <si>
    <t>四套防喘振阀、两套入口蝶阀（用于包头中援绿能天然气有限公司冷剂压缩机组）</t>
  </si>
  <si>
    <r>
      <rPr>
        <sz val="9"/>
        <rFont val="宋体"/>
        <charset val="134"/>
      </rPr>
      <t>上海中航工程设备有限公司</t>
    </r>
  </si>
  <si>
    <t>齿轮箱</t>
  </si>
  <si>
    <t>2014-443-05</t>
  </si>
  <si>
    <t>2014-443-03</t>
  </si>
  <si>
    <t>大连博格曼有限公司</t>
  </si>
  <si>
    <t>干气密封</t>
  </si>
  <si>
    <t>干气密封（用于包头中援绿能天然气有限公司冷剂压缩机组）两套，该干气密封本体为博格曼原装进口产品</t>
  </si>
  <si>
    <r>
      <rPr>
        <sz val="9"/>
        <rFont val="宋体"/>
        <charset val="134"/>
      </rPr>
      <t>河北熙嘉机电设备销售有限公司</t>
    </r>
  </si>
  <si>
    <t>电机</t>
  </si>
  <si>
    <t>2014-443-08</t>
  </si>
  <si>
    <t>河北熙嘉机电设备销售有限公司</t>
  </si>
  <si>
    <t>本合同货物为电机（用于包头中援绿能压缩机组）两套，该产品（型号为YZKS900—4）为上海电机厂有限公司原装产品</t>
  </si>
  <si>
    <t>2014-443-22</t>
  </si>
  <si>
    <t>辽宁荣信电气传动技术有限责任公司</t>
  </si>
  <si>
    <t>变频器（</t>
  </si>
  <si>
    <t>本合同货物为变频器（用于包头中援绿能天然气有限公司冷剂压缩机组）一套</t>
  </si>
  <si>
    <r>
      <rPr>
        <sz val="9"/>
        <rFont val="宋体"/>
        <charset val="134"/>
      </rPr>
      <t>星域控制机电设备有限公司</t>
    </r>
  </si>
  <si>
    <t>控制阀</t>
  </si>
  <si>
    <t>GFJG 2014-10</t>
  </si>
  <si>
    <t>杭州国能汽轮工程</t>
  </si>
  <si>
    <t>汽轮机辅机购销合同</t>
  </si>
  <si>
    <r>
      <rPr>
        <sz val="9"/>
        <rFont val="宋体"/>
        <charset val="134"/>
      </rPr>
      <t>辽宁荣信电气传动</t>
    </r>
  </si>
  <si>
    <t>变频器</t>
  </si>
  <si>
    <t>GFJG 2015-01</t>
  </si>
  <si>
    <r>
      <rPr>
        <sz val="9"/>
        <rFont val="宋体"/>
        <charset val="134"/>
      </rPr>
      <t>沈阳费克流体</t>
    </r>
  </si>
  <si>
    <t>V5-8 转子</t>
  </si>
  <si>
    <r>
      <rPr>
        <sz val="9"/>
        <rFont val="Times New Roman"/>
        <charset val="134"/>
      </rPr>
      <t>2015.3</t>
    </r>
    <r>
      <rPr>
        <sz val="9"/>
        <rFont val="宋体"/>
        <charset val="134"/>
      </rPr>
      <t>发票</t>
    </r>
    <r>
      <rPr>
        <sz val="9"/>
        <rFont val="Times New Roman"/>
        <charset val="134"/>
      </rPr>
      <t xml:space="preserve"> 14-77</t>
    </r>
  </si>
  <si>
    <t>2021-445 T6K37</t>
  </si>
  <si>
    <t>山东海化集团有限公司</t>
  </si>
  <si>
    <r>
      <rPr>
        <sz val="9"/>
        <rFont val="宋体"/>
        <charset val="134"/>
      </rPr>
      <t>本合同于</t>
    </r>
    <r>
      <rPr>
        <sz val="9"/>
        <rFont val="Times New Roman"/>
        <charset val="134"/>
      </rPr>
      <t>2021</t>
    </r>
    <r>
      <rPr>
        <sz val="9"/>
        <rFont val="宋体"/>
        <charset val="134"/>
      </rPr>
      <t>年</t>
    </r>
    <r>
      <rPr>
        <sz val="9"/>
        <rFont val="Times New Roman"/>
        <charset val="134"/>
      </rPr>
      <t>4</t>
    </r>
    <r>
      <rPr>
        <sz val="9"/>
        <rFont val="宋体"/>
        <charset val="134"/>
      </rPr>
      <t>月</t>
    </r>
    <r>
      <rPr>
        <sz val="9"/>
        <rFont val="Times New Roman"/>
        <charset val="134"/>
      </rPr>
      <t>27</t>
    </r>
    <r>
      <rPr>
        <sz val="9"/>
        <rFont val="宋体"/>
        <charset val="134"/>
      </rPr>
      <t>日由山东海化集团有限公司（以下简称买方）与杭州汽轮机股份有限公司（以下简称卖方）签订，</t>
    </r>
    <r>
      <rPr>
        <b/>
        <sz val="9"/>
        <rFont val="宋体"/>
        <charset val="134"/>
      </rPr>
      <t>卖方愿以总价格（大写）叁佰肆拾万元整（小写）</t>
    </r>
    <r>
      <rPr>
        <b/>
        <sz val="9"/>
        <rFont val="Times New Roman"/>
        <charset val="134"/>
      </rPr>
      <t>¥3400000</t>
    </r>
    <r>
      <rPr>
        <b/>
        <sz val="9"/>
        <rFont val="宋体"/>
        <charset val="134"/>
      </rPr>
      <t>元整</t>
    </r>
    <r>
      <rPr>
        <sz val="9"/>
        <rFont val="宋体"/>
        <charset val="134"/>
      </rPr>
      <t>，向买方提供</t>
    </r>
    <r>
      <rPr>
        <b/>
        <sz val="9"/>
        <rFont val="宋体"/>
        <charset val="134"/>
      </rPr>
      <t>纯碱厂背压式汽轮机（</t>
    </r>
    <r>
      <rPr>
        <b/>
        <sz val="9"/>
        <rFont val="Times New Roman"/>
        <charset val="134"/>
      </rPr>
      <t>2.3MW</t>
    </r>
    <r>
      <rPr>
        <b/>
        <sz val="9"/>
        <rFont val="宋体"/>
        <charset val="134"/>
      </rPr>
      <t>）设备</t>
    </r>
  </si>
  <si>
    <r>
      <rPr>
        <sz val="9"/>
        <rFont val="宋体"/>
        <charset val="134"/>
      </rPr>
      <t>大连博格曼有限公司</t>
    </r>
  </si>
  <si>
    <t>干气密封（驱动端）</t>
  </si>
  <si>
    <t>干气密封（非驱动端）</t>
  </si>
  <si>
    <t>杭州国能汽轮工程有限公司</t>
  </si>
  <si>
    <t>辅机部件</t>
  </si>
  <si>
    <t>GFJG 2015-10</t>
  </si>
  <si>
    <r>
      <rPr>
        <sz val="9"/>
        <rFont val="宋体"/>
        <charset val="134"/>
      </rPr>
      <t>小计</t>
    </r>
  </si>
  <si>
    <r>
      <rPr>
        <sz val="9"/>
        <rFont val="Times New Roman"/>
        <charset val="134"/>
      </rPr>
      <t>YM8016</t>
    </r>
    <r>
      <rPr>
        <sz val="9"/>
        <rFont val="宋体"/>
        <charset val="134"/>
      </rPr>
      <t>大件原材料清单</t>
    </r>
  </si>
  <si>
    <t>2014-443-02</t>
  </si>
  <si>
    <r>
      <rPr>
        <sz val="9"/>
        <rFont val="宋体"/>
        <charset val="134"/>
      </rPr>
      <t>辅机部件</t>
    </r>
  </si>
  <si>
    <r>
      <rPr>
        <sz val="9"/>
        <rFont val="Times New Roman"/>
        <charset val="134"/>
      </rPr>
      <t>YM8017</t>
    </r>
    <r>
      <rPr>
        <sz val="9"/>
        <rFont val="宋体"/>
        <charset val="134"/>
      </rPr>
      <t>大件原材清单</t>
    </r>
  </si>
  <si>
    <r>
      <rPr>
        <sz val="9"/>
        <rFont val="宋体"/>
        <charset val="134"/>
      </rPr>
      <t>莱芜市华东机电物资有限公司</t>
    </r>
  </si>
  <si>
    <t>2014-356-08</t>
  </si>
  <si>
    <r>
      <rPr>
        <sz val="9"/>
        <rFont val="宋体"/>
        <charset val="134"/>
      </rPr>
      <t>成都一通密封有限公司</t>
    </r>
  </si>
  <si>
    <t>2014-356-03</t>
  </si>
  <si>
    <r>
      <rPr>
        <sz val="9"/>
        <rFont val="宋体"/>
        <charset val="134"/>
      </rPr>
      <t>北京德运丰科技发展有限公司</t>
    </r>
  </si>
  <si>
    <t>压缩机控制系统</t>
  </si>
  <si>
    <t>2014-356-23</t>
  </si>
  <si>
    <r>
      <rPr>
        <sz val="9"/>
        <rFont val="宋体"/>
        <charset val="134"/>
      </rPr>
      <t>重庆齿轮箱有限责任公司</t>
    </r>
  </si>
  <si>
    <t>冷剂压缩机齿轮箱</t>
  </si>
  <si>
    <t>2014-356-05</t>
  </si>
  <si>
    <r>
      <rPr>
        <sz val="9"/>
        <color indexed="8"/>
        <rFont val="宋体"/>
        <charset val="134"/>
      </rPr>
      <t>压缩机零件</t>
    </r>
  </si>
  <si>
    <r>
      <rPr>
        <sz val="9"/>
        <rFont val="Times New Roman"/>
        <charset val="134"/>
      </rPr>
      <t>2014.10</t>
    </r>
    <r>
      <rPr>
        <sz val="9"/>
        <rFont val="宋体"/>
        <charset val="134"/>
      </rPr>
      <t>发票</t>
    </r>
  </si>
  <si>
    <t>可用部分重置成本</t>
  </si>
  <si>
    <t>报废小物件</t>
  </si>
  <si>
    <t>YM8015</t>
  </si>
  <si>
    <t>YM8016</t>
  </si>
  <si>
    <t>YM8017</t>
  </si>
  <si>
    <t>重费单价</t>
  </si>
  <si>
    <t>小物件的报废重量</t>
  </si>
  <si>
    <r>
      <rPr>
        <sz val="9"/>
        <rFont val="Times New Roman"/>
        <charset val="134"/>
      </rPr>
      <t>T8913-</t>
    </r>
    <r>
      <rPr>
        <sz val="9"/>
        <rFont val="宋体"/>
        <charset val="134"/>
      </rPr>
      <t>已合并报废重量一起做</t>
    </r>
    <r>
      <rPr>
        <sz val="9"/>
        <rFont val="Times New Roman"/>
        <charset val="134"/>
      </rPr>
      <t>-</t>
    </r>
    <r>
      <rPr>
        <sz val="9"/>
        <rFont val="宋体"/>
        <charset val="134"/>
      </rPr>
      <t>再明细表</t>
    </r>
    <r>
      <rPr>
        <sz val="9"/>
        <rFont val="Times New Roman"/>
        <charset val="134"/>
      </rPr>
      <t>2</t>
    </r>
    <r>
      <rPr>
        <sz val="9"/>
        <rFont val="宋体"/>
        <charset val="134"/>
      </rPr>
      <t>报废重量中</t>
    </r>
  </si>
  <si>
    <r>
      <rPr>
        <sz val="9"/>
        <rFont val="Times New Roman"/>
        <charset val="134"/>
      </rPr>
      <t>YM8015</t>
    </r>
    <r>
      <rPr>
        <sz val="9"/>
        <rFont val="宋体"/>
        <charset val="134"/>
      </rPr>
      <t>成本汇总</t>
    </r>
  </si>
  <si>
    <r>
      <rPr>
        <sz val="9"/>
        <rFont val="宋体"/>
        <charset val="134"/>
      </rPr>
      <t>其中：</t>
    </r>
  </si>
  <si>
    <r>
      <rPr>
        <sz val="9"/>
        <rFont val="宋体"/>
        <charset val="134"/>
      </rPr>
      <t>财务</t>
    </r>
    <r>
      <rPr>
        <sz val="9"/>
        <rFont val="Times New Roman"/>
        <charset val="134"/>
      </rPr>
      <t>-</t>
    </r>
    <r>
      <rPr>
        <sz val="9"/>
        <rFont val="宋体"/>
        <charset val="134"/>
      </rPr>
      <t>外协加工费</t>
    </r>
  </si>
  <si>
    <r>
      <rPr>
        <sz val="9"/>
        <rFont val="宋体"/>
        <charset val="134"/>
      </rPr>
      <t>材料实际金额</t>
    </r>
  </si>
  <si>
    <r>
      <rPr>
        <sz val="9"/>
        <rFont val="宋体"/>
        <charset val="134"/>
      </rPr>
      <t>财务</t>
    </r>
    <r>
      <rPr>
        <sz val="9"/>
        <rFont val="Times New Roman"/>
        <charset val="134"/>
      </rPr>
      <t>-</t>
    </r>
    <r>
      <rPr>
        <sz val="9"/>
        <rFont val="宋体"/>
        <charset val="134"/>
      </rPr>
      <t>外协经销</t>
    </r>
  </si>
  <si>
    <t>扣除未计提入账</t>
  </si>
  <si>
    <r>
      <rPr>
        <sz val="9"/>
        <rFont val="宋体"/>
        <charset val="134"/>
      </rPr>
      <t>大配套经销</t>
    </r>
  </si>
  <si>
    <r>
      <rPr>
        <sz val="9"/>
        <rFont val="宋体"/>
        <charset val="134"/>
      </rPr>
      <t>配套仓库领用</t>
    </r>
  </si>
  <si>
    <r>
      <rPr>
        <sz val="9"/>
        <rFont val="宋体"/>
        <charset val="134"/>
      </rPr>
      <t>配套计提</t>
    </r>
  </si>
  <si>
    <r>
      <rPr>
        <sz val="9"/>
        <rFont val="宋体"/>
        <charset val="134"/>
      </rPr>
      <t>静子</t>
    </r>
  </si>
  <si>
    <r>
      <rPr>
        <sz val="9"/>
        <rFont val="宋体"/>
        <charset val="134"/>
      </rPr>
      <t>转子</t>
    </r>
  </si>
  <si>
    <r>
      <rPr>
        <sz val="9"/>
        <rFont val="宋体"/>
        <charset val="134"/>
      </rPr>
      <t>叶片</t>
    </r>
  </si>
  <si>
    <r>
      <rPr>
        <sz val="9"/>
        <rFont val="宋体"/>
        <charset val="134"/>
      </rPr>
      <t>总装</t>
    </r>
  </si>
  <si>
    <r>
      <rPr>
        <sz val="9"/>
        <rFont val="宋体"/>
        <charset val="134"/>
      </rPr>
      <t>联合</t>
    </r>
  </si>
  <si>
    <r>
      <rPr>
        <sz val="9"/>
        <rFont val="宋体"/>
        <charset val="134"/>
      </rPr>
      <t>涂装</t>
    </r>
  </si>
  <si>
    <r>
      <rPr>
        <sz val="9"/>
        <rFont val="宋体"/>
        <charset val="134"/>
      </rPr>
      <t>财务</t>
    </r>
    <r>
      <rPr>
        <sz val="9"/>
        <rFont val="Times New Roman"/>
        <charset val="134"/>
      </rPr>
      <t>-</t>
    </r>
    <r>
      <rPr>
        <sz val="9"/>
        <rFont val="宋体"/>
        <charset val="134"/>
      </rPr>
      <t>仓库领料</t>
    </r>
  </si>
  <si>
    <r>
      <rPr>
        <sz val="9"/>
        <rFont val="宋体"/>
        <charset val="134"/>
      </rPr>
      <t>料费</t>
    </r>
  </si>
  <si>
    <r>
      <rPr>
        <sz val="9"/>
        <rFont val="宋体"/>
        <charset val="134"/>
      </rPr>
      <t>财务</t>
    </r>
    <r>
      <rPr>
        <sz val="9"/>
        <rFont val="Times New Roman"/>
        <charset val="134"/>
      </rPr>
      <t>-</t>
    </r>
    <r>
      <rPr>
        <sz val="9"/>
        <rFont val="宋体"/>
        <charset val="134"/>
      </rPr>
      <t>外协领料</t>
    </r>
  </si>
  <si>
    <r>
      <rPr>
        <sz val="9"/>
        <rFont val="宋体"/>
        <charset val="134"/>
      </rPr>
      <t>工费</t>
    </r>
  </si>
  <si>
    <r>
      <rPr>
        <sz val="9"/>
        <rFont val="宋体"/>
        <charset val="134"/>
      </rPr>
      <t>财务</t>
    </r>
    <r>
      <rPr>
        <sz val="9"/>
        <rFont val="Times New Roman"/>
        <charset val="134"/>
      </rPr>
      <t>-</t>
    </r>
    <r>
      <rPr>
        <sz val="9"/>
        <rFont val="宋体"/>
        <charset val="134"/>
      </rPr>
      <t>其他</t>
    </r>
  </si>
  <si>
    <r>
      <rPr>
        <sz val="9"/>
        <rFont val="宋体"/>
        <charset val="134"/>
      </rPr>
      <t>专用费用木模经销</t>
    </r>
  </si>
  <si>
    <r>
      <rPr>
        <sz val="9"/>
        <rFont val="宋体"/>
        <charset val="134"/>
      </rPr>
      <t>外协领料废品损失</t>
    </r>
  </si>
  <si>
    <r>
      <rPr>
        <sz val="9"/>
        <rFont val="宋体"/>
        <charset val="134"/>
      </rPr>
      <t>辅机配件经销</t>
    </r>
  </si>
  <si>
    <r>
      <rPr>
        <sz val="9"/>
        <rFont val="宋体"/>
        <charset val="134"/>
      </rPr>
      <t>财务</t>
    </r>
    <r>
      <rPr>
        <sz val="9"/>
        <rFont val="Times New Roman"/>
        <charset val="134"/>
      </rPr>
      <t>-</t>
    </r>
    <r>
      <rPr>
        <sz val="9"/>
        <rFont val="宋体"/>
        <charset val="134"/>
      </rPr>
      <t>叶片领用</t>
    </r>
  </si>
  <si>
    <r>
      <rPr>
        <sz val="9"/>
        <rFont val="宋体"/>
        <charset val="134"/>
      </rPr>
      <t>生产成本</t>
    </r>
    <r>
      <rPr>
        <sz val="9"/>
        <rFont val="Times New Roman"/>
        <charset val="134"/>
      </rPr>
      <t>-</t>
    </r>
    <r>
      <rPr>
        <sz val="9"/>
        <rFont val="宋体"/>
        <charset val="134"/>
      </rPr>
      <t>包装物</t>
    </r>
  </si>
  <si>
    <r>
      <rPr>
        <sz val="9"/>
        <rFont val="宋体"/>
        <charset val="134"/>
      </rPr>
      <t>车间领用材料</t>
    </r>
  </si>
  <si>
    <r>
      <rPr>
        <sz val="9"/>
        <rFont val="宋体"/>
        <charset val="134"/>
      </rPr>
      <t>车间工费</t>
    </r>
  </si>
  <si>
    <r>
      <rPr>
        <sz val="9"/>
        <rFont val="宋体"/>
        <charset val="134"/>
      </rPr>
      <t>合计</t>
    </r>
  </si>
  <si>
    <r>
      <rPr>
        <sz val="9"/>
        <rFont val="宋体"/>
        <charset val="134"/>
      </rPr>
      <t>大件原材料清单</t>
    </r>
  </si>
  <si>
    <t>考虑询价</t>
  </si>
  <si>
    <r>
      <rPr>
        <sz val="9"/>
        <rFont val="宋体"/>
        <charset val="134"/>
      </rPr>
      <t>备注</t>
    </r>
  </si>
  <si>
    <r>
      <rPr>
        <sz val="9"/>
        <rFont val="Times New Roman"/>
        <charset val="134"/>
      </rPr>
      <t>2014</t>
    </r>
    <r>
      <rPr>
        <sz val="9"/>
        <rFont val="宋体"/>
        <charset val="134"/>
      </rPr>
      <t>年</t>
    </r>
    <r>
      <rPr>
        <sz val="9"/>
        <rFont val="Times New Roman"/>
        <charset val="134"/>
      </rPr>
      <t>-2015</t>
    </r>
    <r>
      <rPr>
        <sz val="9"/>
        <rFont val="宋体"/>
        <charset val="134"/>
      </rPr>
      <t>年合同价</t>
    </r>
  </si>
  <si>
    <t>不含税</t>
  </si>
  <si>
    <r>
      <rPr>
        <sz val="9"/>
        <rFont val="宋体"/>
        <charset val="134"/>
      </rPr>
      <t>齿轮箱</t>
    </r>
  </si>
  <si>
    <r>
      <rPr>
        <sz val="9"/>
        <rFont val="宋体"/>
        <charset val="134"/>
      </rPr>
      <t>电机</t>
    </r>
  </si>
  <si>
    <r>
      <rPr>
        <sz val="9"/>
        <rFont val="宋体"/>
        <charset val="134"/>
      </rPr>
      <t>李经理</t>
    </r>
    <r>
      <rPr>
        <sz val="9"/>
        <rFont val="Times New Roman"/>
        <charset val="134"/>
      </rPr>
      <t>-</t>
    </r>
    <r>
      <rPr>
        <sz val="9"/>
        <rFont val="宋体"/>
        <charset val="134"/>
      </rPr>
      <t>销售</t>
    </r>
  </si>
  <si>
    <r>
      <rPr>
        <sz val="9"/>
        <rFont val="宋体"/>
        <charset val="134"/>
      </rPr>
      <t>电话询价，电机一套</t>
    </r>
    <r>
      <rPr>
        <sz val="9"/>
        <rFont val="Times New Roman"/>
        <charset val="134"/>
      </rPr>
      <t>180</t>
    </r>
    <r>
      <rPr>
        <sz val="9"/>
        <rFont val="宋体"/>
        <charset val="134"/>
      </rPr>
      <t>万，含调试验收</t>
    </r>
  </si>
  <si>
    <r>
      <rPr>
        <sz val="9"/>
        <rFont val="宋体"/>
        <charset val="134"/>
      </rPr>
      <t>控制阀</t>
    </r>
  </si>
  <si>
    <r>
      <rPr>
        <sz val="9"/>
        <rFont val="宋体"/>
        <charset val="134"/>
      </rPr>
      <t>变频器</t>
    </r>
  </si>
  <si>
    <t>0412-72133777</t>
  </si>
  <si>
    <t>李经理-销售</t>
  </si>
  <si>
    <r>
      <rPr>
        <sz val="9"/>
        <rFont val="宋体"/>
        <charset val="134"/>
      </rPr>
      <t>电话询价，变频器一套为</t>
    </r>
    <r>
      <rPr>
        <sz val="9"/>
        <rFont val="Times New Roman"/>
        <charset val="134"/>
      </rPr>
      <t>90</t>
    </r>
    <r>
      <rPr>
        <sz val="9"/>
        <rFont val="宋体"/>
        <charset val="134"/>
      </rPr>
      <t>万</t>
    </r>
  </si>
  <si>
    <r>
      <rPr>
        <sz val="9"/>
        <rFont val="Times New Roman"/>
        <charset val="134"/>
      </rPr>
      <t xml:space="preserve">V5-8 </t>
    </r>
    <r>
      <rPr>
        <sz val="9"/>
        <rFont val="宋体"/>
        <charset val="134"/>
      </rPr>
      <t>转子</t>
    </r>
  </si>
  <si>
    <r>
      <rPr>
        <sz val="9"/>
        <rFont val="宋体"/>
        <charset val="134"/>
      </rPr>
      <t>干气密封（驱动端）</t>
    </r>
  </si>
  <si>
    <t>0411-87581380</t>
  </si>
  <si>
    <r>
      <rPr>
        <sz val="9"/>
        <rFont val="宋体"/>
        <charset val="134"/>
      </rPr>
      <t>钟经理（销售经理）</t>
    </r>
  </si>
  <si>
    <r>
      <rPr>
        <sz val="9"/>
        <rFont val="宋体"/>
        <charset val="134"/>
      </rPr>
      <t>经电话沟通询价，目前密封驱动及非驱动一套约在</t>
    </r>
    <r>
      <rPr>
        <sz val="9"/>
        <rFont val="Times New Roman"/>
        <charset val="134"/>
      </rPr>
      <t>100</t>
    </r>
    <r>
      <rPr>
        <sz val="9"/>
        <rFont val="宋体"/>
        <charset val="134"/>
      </rPr>
      <t>万左右</t>
    </r>
  </si>
  <si>
    <r>
      <rPr>
        <sz val="9"/>
        <rFont val="宋体"/>
        <charset val="134"/>
      </rPr>
      <t>干气密封（非驱动端）</t>
    </r>
  </si>
  <si>
    <r>
      <rPr>
        <sz val="9"/>
        <rFont val="宋体"/>
        <charset val="134"/>
      </rPr>
      <t>杭州国能汽轮工程有限公司</t>
    </r>
  </si>
  <si>
    <t>整体材料重置</t>
  </si>
  <si>
    <t>历史人工</t>
  </si>
  <si>
    <t>人工根据工资指数调整</t>
  </si>
  <si>
    <t>调整后人工</t>
  </si>
  <si>
    <t>基准日成本</t>
  </si>
  <si>
    <t>利润</t>
  </si>
  <si>
    <t>利润率</t>
  </si>
  <si>
    <r>
      <rPr>
        <sz val="9"/>
        <rFont val="Times New Roman"/>
        <charset val="134"/>
      </rPr>
      <t>YM8015</t>
    </r>
    <r>
      <rPr>
        <sz val="9"/>
        <rFont val="宋体"/>
        <charset val="134"/>
      </rPr>
      <t>、</t>
    </r>
    <r>
      <rPr>
        <sz val="9"/>
        <rFont val="Times New Roman"/>
        <charset val="134"/>
      </rPr>
      <t>YM8016</t>
    </r>
    <r>
      <rPr>
        <sz val="9"/>
        <rFont val="宋体"/>
        <charset val="134"/>
      </rPr>
      <t>一样的</t>
    </r>
  </si>
  <si>
    <r>
      <rPr>
        <sz val="9"/>
        <rFont val="Times New Roman"/>
        <charset val="134"/>
      </rPr>
      <t>YM8016</t>
    </r>
    <r>
      <rPr>
        <sz val="9"/>
        <rFont val="宋体"/>
        <charset val="134"/>
      </rPr>
      <t>成本汇总</t>
    </r>
  </si>
  <si>
    <r>
      <rPr>
        <sz val="8"/>
        <rFont val="Times New Roman"/>
        <charset val="134"/>
      </rPr>
      <t>YM8017</t>
    </r>
    <r>
      <rPr>
        <sz val="8"/>
        <rFont val="宋体"/>
        <charset val="134"/>
      </rPr>
      <t>成本汇总</t>
    </r>
  </si>
  <si>
    <r>
      <rPr>
        <sz val="8"/>
        <rFont val="宋体"/>
        <charset val="134"/>
      </rPr>
      <t>其中：</t>
    </r>
  </si>
  <si>
    <r>
      <rPr>
        <sz val="8"/>
        <rFont val="宋体"/>
        <charset val="134"/>
      </rPr>
      <t>财务</t>
    </r>
    <r>
      <rPr>
        <sz val="8"/>
        <rFont val="Times New Roman"/>
        <charset val="134"/>
      </rPr>
      <t>-</t>
    </r>
    <r>
      <rPr>
        <sz val="8"/>
        <rFont val="宋体"/>
        <charset val="134"/>
      </rPr>
      <t>外协加工费</t>
    </r>
  </si>
  <si>
    <r>
      <rPr>
        <sz val="8"/>
        <rFont val="宋体"/>
        <charset val="134"/>
      </rPr>
      <t>材料实际金额</t>
    </r>
  </si>
  <si>
    <r>
      <rPr>
        <sz val="8"/>
        <rFont val="宋体"/>
        <charset val="134"/>
      </rPr>
      <t>财务</t>
    </r>
    <r>
      <rPr>
        <sz val="8"/>
        <rFont val="Times New Roman"/>
        <charset val="134"/>
      </rPr>
      <t>-</t>
    </r>
    <r>
      <rPr>
        <sz val="8"/>
        <rFont val="宋体"/>
        <charset val="134"/>
      </rPr>
      <t>外协经销</t>
    </r>
  </si>
  <si>
    <r>
      <rPr>
        <sz val="8"/>
        <rFont val="宋体"/>
        <charset val="134"/>
      </rPr>
      <t>大配套经销</t>
    </r>
  </si>
  <si>
    <r>
      <rPr>
        <sz val="8"/>
        <rFont val="宋体"/>
        <charset val="134"/>
      </rPr>
      <t>配套仓库领用</t>
    </r>
  </si>
  <si>
    <r>
      <rPr>
        <sz val="8"/>
        <rFont val="宋体"/>
        <charset val="134"/>
      </rPr>
      <t>配套计提</t>
    </r>
  </si>
  <si>
    <r>
      <rPr>
        <sz val="8"/>
        <rFont val="宋体"/>
        <charset val="134"/>
      </rPr>
      <t>财务</t>
    </r>
    <r>
      <rPr>
        <sz val="8"/>
        <rFont val="Times New Roman"/>
        <charset val="134"/>
      </rPr>
      <t>-</t>
    </r>
    <r>
      <rPr>
        <sz val="8"/>
        <rFont val="宋体"/>
        <charset val="134"/>
      </rPr>
      <t>仓库领料</t>
    </r>
  </si>
  <si>
    <r>
      <rPr>
        <sz val="8"/>
        <rFont val="宋体"/>
        <charset val="134"/>
      </rPr>
      <t>静子</t>
    </r>
  </si>
  <si>
    <r>
      <rPr>
        <sz val="8"/>
        <rFont val="宋体"/>
        <charset val="134"/>
      </rPr>
      <t>转子</t>
    </r>
  </si>
  <si>
    <r>
      <rPr>
        <sz val="8"/>
        <rFont val="宋体"/>
        <charset val="134"/>
      </rPr>
      <t>叶片</t>
    </r>
  </si>
  <si>
    <r>
      <rPr>
        <sz val="8"/>
        <rFont val="宋体"/>
        <charset val="134"/>
      </rPr>
      <t>总装</t>
    </r>
  </si>
  <si>
    <r>
      <rPr>
        <sz val="8"/>
        <rFont val="宋体"/>
        <charset val="134"/>
      </rPr>
      <t>联合</t>
    </r>
  </si>
  <si>
    <r>
      <rPr>
        <sz val="8"/>
        <rFont val="宋体"/>
        <charset val="134"/>
      </rPr>
      <t>涂装</t>
    </r>
  </si>
  <si>
    <r>
      <rPr>
        <sz val="8"/>
        <rFont val="宋体"/>
        <charset val="134"/>
      </rPr>
      <t>财务</t>
    </r>
    <r>
      <rPr>
        <sz val="8"/>
        <rFont val="Times New Roman"/>
        <charset val="134"/>
      </rPr>
      <t>-</t>
    </r>
    <r>
      <rPr>
        <sz val="8"/>
        <rFont val="宋体"/>
        <charset val="134"/>
      </rPr>
      <t>外协领料</t>
    </r>
  </si>
  <si>
    <r>
      <rPr>
        <sz val="8"/>
        <rFont val="宋体"/>
        <charset val="134"/>
      </rPr>
      <t>料费</t>
    </r>
  </si>
  <si>
    <r>
      <rPr>
        <sz val="8"/>
        <rFont val="宋体"/>
        <charset val="134"/>
      </rPr>
      <t>财务</t>
    </r>
    <r>
      <rPr>
        <sz val="8"/>
        <rFont val="Times New Roman"/>
        <charset val="134"/>
      </rPr>
      <t>-</t>
    </r>
    <r>
      <rPr>
        <sz val="8"/>
        <rFont val="宋体"/>
        <charset val="134"/>
      </rPr>
      <t>其他</t>
    </r>
  </si>
  <si>
    <r>
      <rPr>
        <sz val="8"/>
        <rFont val="宋体"/>
        <charset val="134"/>
      </rPr>
      <t>工费</t>
    </r>
  </si>
  <si>
    <r>
      <rPr>
        <sz val="8"/>
        <rFont val="宋体"/>
        <charset val="134"/>
      </rPr>
      <t>专用费用木模经销</t>
    </r>
  </si>
  <si>
    <r>
      <rPr>
        <sz val="8"/>
        <rFont val="宋体"/>
        <charset val="134"/>
      </rPr>
      <t>专用费用工装加工经销</t>
    </r>
  </si>
  <si>
    <r>
      <rPr>
        <sz val="8"/>
        <rFont val="宋体"/>
        <charset val="134"/>
      </rPr>
      <t>辅机配件经销</t>
    </r>
  </si>
  <si>
    <r>
      <rPr>
        <sz val="8"/>
        <rFont val="宋体"/>
        <charset val="134"/>
      </rPr>
      <t>生产成本</t>
    </r>
    <r>
      <rPr>
        <sz val="8"/>
        <rFont val="Times New Roman"/>
        <charset val="134"/>
      </rPr>
      <t>-</t>
    </r>
    <r>
      <rPr>
        <sz val="8"/>
        <rFont val="宋体"/>
        <charset val="134"/>
      </rPr>
      <t>包装物</t>
    </r>
  </si>
  <si>
    <r>
      <rPr>
        <sz val="8"/>
        <rFont val="宋体"/>
        <charset val="134"/>
      </rPr>
      <t>车间领用材料</t>
    </r>
  </si>
  <si>
    <r>
      <rPr>
        <sz val="8"/>
        <rFont val="宋体"/>
        <charset val="134"/>
      </rPr>
      <t>车间工费</t>
    </r>
  </si>
  <si>
    <r>
      <rPr>
        <sz val="8"/>
        <rFont val="宋体"/>
        <charset val="134"/>
      </rPr>
      <t>动平衡</t>
    </r>
  </si>
  <si>
    <r>
      <rPr>
        <sz val="8"/>
        <rFont val="宋体"/>
        <charset val="134"/>
      </rPr>
      <t>合计</t>
    </r>
  </si>
  <si>
    <r>
      <rPr>
        <sz val="9"/>
        <rFont val="宋体"/>
        <charset val="134"/>
      </rPr>
      <t>大件原材清单</t>
    </r>
  </si>
  <si>
    <r>
      <rPr>
        <sz val="9"/>
        <rFont val="宋体"/>
        <charset val="134"/>
      </rPr>
      <t>干气密封</t>
    </r>
  </si>
  <si>
    <r>
      <rPr>
        <sz val="9"/>
        <rFont val="宋体"/>
        <charset val="134"/>
      </rPr>
      <t>压缩机控制系统</t>
    </r>
  </si>
  <si>
    <r>
      <rPr>
        <sz val="9"/>
        <rFont val="宋体"/>
        <charset val="134"/>
      </rPr>
      <t>冷剂压缩机齿轮箱</t>
    </r>
  </si>
  <si>
    <t>人工</t>
  </si>
  <si>
    <t>调整系数</t>
  </si>
  <si>
    <t>调整后成本</t>
  </si>
  <si>
    <r>
      <rPr>
        <sz val="9"/>
        <rFont val="Arial"/>
        <charset val="134"/>
      </rPr>
      <t>T8912</t>
    </r>
    <r>
      <rPr>
        <sz val="9"/>
        <rFont val="宋体"/>
        <charset val="134"/>
      </rPr>
      <t>成本汇总</t>
    </r>
  </si>
  <si>
    <t>财务-外协加工费</t>
  </si>
  <si>
    <t>财务-外协经销</t>
  </si>
  <si>
    <t>大配套经销</t>
  </si>
  <si>
    <t>配套仓库领用</t>
  </si>
  <si>
    <t>配套计提</t>
  </si>
  <si>
    <t>静子</t>
  </si>
  <si>
    <t>转子</t>
  </si>
  <si>
    <t>叶片</t>
  </si>
  <si>
    <t>总装</t>
  </si>
  <si>
    <t>联合</t>
  </si>
  <si>
    <t>涂装</t>
  </si>
  <si>
    <t>财务-仓库领料</t>
  </si>
  <si>
    <t>料费</t>
  </si>
  <si>
    <t>财务-外协领料</t>
  </si>
  <si>
    <t>工费</t>
  </si>
  <si>
    <t>财务-其他</t>
  </si>
  <si>
    <t>专用费用木模经销</t>
  </si>
  <si>
    <t>专用费用工装加工经销</t>
  </si>
  <si>
    <r>
      <rPr>
        <sz val="9"/>
        <rFont val="Arial"/>
        <charset val="134"/>
      </rPr>
      <t>T8912</t>
    </r>
    <r>
      <rPr>
        <sz val="9"/>
        <rFont val="宋体"/>
        <charset val="134"/>
      </rPr>
      <t>机组成本合计</t>
    </r>
    <r>
      <rPr>
        <sz val="9"/>
        <rFont val="Times New Roman"/>
        <charset val="134"/>
      </rPr>
      <t>2950590.91</t>
    </r>
    <r>
      <rPr>
        <sz val="9"/>
        <rFont val="宋体"/>
        <charset val="134"/>
      </rPr>
      <t>，原材料金额</t>
    </r>
    <r>
      <rPr>
        <sz val="9"/>
        <rFont val="Times New Roman"/>
        <charset val="134"/>
      </rPr>
      <t>1737465.26</t>
    </r>
    <r>
      <rPr>
        <sz val="9"/>
        <rFont val="宋体"/>
        <charset val="134"/>
      </rPr>
      <t>，大件原材料金额</t>
    </r>
    <r>
      <rPr>
        <sz val="9"/>
        <rFont val="Times New Roman"/>
        <charset val="134"/>
      </rPr>
      <t>1190769.23</t>
    </r>
  </si>
  <si>
    <t>辅机配件经销</t>
  </si>
  <si>
    <t>生产成本-包装物</t>
  </si>
  <si>
    <t>车间领用材料</t>
  </si>
  <si>
    <t>车间工费</t>
  </si>
  <si>
    <t>动平衡</t>
  </si>
  <si>
    <t>大件原材料清单</t>
  </si>
  <si>
    <t>名称</t>
  </si>
  <si>
    <t>浙江汽轮成套有限公司</t>
  </si>
  <si>
    <t>就地仪表架</t>
  </si>
  <si>
    <r>
      <rPr>
        <sz val="9"/>
        <rFont val="Arial"/>
        <charset val="134"/>
      </rPr>
      <t>T8914</t>
    </r>
    <r>
      <rPr>
        <sz val="9"/>
        <rFont val="宋体"/>
        <charset val="134"/>
      </rPr>
      <t>成本汇总</t>
    </r>
  </si>
  <si>
    <r>
      <rPr>
        <sz val="9"/>
        <rFont val="Arial"/>
        <charset val="134"/>
      </rPr>
      <t>T8914</t>
    </r>
    <r>
      <rPr>
        <sz val="9"/>
        <rFont val="宋体"/>
        <charset val="134"/>
      </rPr>
      <t>机组成本合计</t>
    </r>
    <r>
      <rPr>
        <sz val="9"/>
        <rFont val="Times New Roman"/>
        <charset val="134"/>
      </rPr>
      <t>3362021.11</t>
    </r>
    <r>
      <rPr>
        <sz val="9"/>
        <rFont val="宋体"/>
        <charset val="134"/>
      </rPr>
      <t>，原材料金额</t>
    </r>
    <r>
      <rPr>
        <sz val="9"/>
        <rFont val="Times New Roman"/>
        <charset val="134"/>
      </rPr>
      <t>2248170.84</t>
    </r>
    <r>
      <rPr>
        <sz val="9"/>
        <rFont val="宋体"/>
        <charset val="134"/>
      </rPr>
      <t>，大件原材料金额</t>
    </r>
    <r>
      <rPr>
        <sz val="9"/>
        <rFont val="Times New Roman"/>
        <charset val="134"/>
      </rPr>
      <t>1052854.7</t>
    </r>
  </si>
  <si>
    <r>
      <rPr>
        <sz val="9"/>
        <color theme="1"/>
        <rFont val="宋体"/>
        <charset val="134"/>
      </rPr>
      <t>证券代码</t>
    </r>
  </si>
  <si>
    <r>
      <rPr>
        <sz val="9"/>
        <color theme="1"/>
        <rFont val="宋体"/>
        <charset val="134"/>
      </rPr>
      <t>证券名称</t>
    </r>
  </si>
  <si>
    <r>
      <rPr>
        <sz val="9"/>
        <color theme="1"/>
        <rFont val="宋体"/>
        <charset val="134"/>
      </rPr>
      <t xml:space="preserve">营业利润／营业总收入
</t>
    </r>
    <r>
      <rPr>
        <sz val="9"/>
        <color theme="1"/>
        <rFont val="Times New Roman"/>
        <charset val="134"/>
      </rPr>
      <t>[</t>
    </r>
    <r>
      <rPr>
        <sz val="9"/>
        <color theme="1"/>
        <rFont val="宋体"/>
        <charset val="134"/>
      </rPr>
      <t>报告期</t>
    </r>
    <r>
      <rPr>
        <sz val="9"/>
        <color theme="1"/>
        <rFont val="Times New Roman"/>
        <charset val="134"/>
      </rPr>
      <t>]  2020</t>
    </r>
    <r>
      <rPr>
        <sz val="9"/>
        <color theme="1"/>
        <rFont val="宋体"/>
        <charset val="134"/>
      </rPr>
      <t xml:space="preserve">年报
</t>
    </r>
    <r>
      <rPr>
        <sz val="9"/>
        <color theme="1"/>
        <rFont val="Times New Roman"/>
        <charset val="134"/>
      </rPr>
      <t>[</t>
    </r>
    <r>
      <rPr>
        <sz val="9"/>
        <color theme="1"/>
        <rFont val="宋体"/>
        <charset val="134"/>
      </rPr>
      <t>单位</t>
    </r>
    <r>
      <rPr>
        <sz val="9"/>
        <color theme="1"/>
        <rFont val="Times New Roman"/>
        <charset val="134"/>
      </rPr>
      <t>]%</t>
    </r>
  </si>
  <si>
    <r>
      <rPr>
        <sz val="9"/>
        <color theme="1"/>
        <rFont val="宋体"/>
        <charset val="134"/>
      </rPr>
      <t xml:space="preserve">营业利润／营业总收入
</t>
    </r>
    <r>
      <rPr>
        <sz val="9"/>
        <color theme="1"/>
        <rFont val="Times New Roman"/>
        <charset val="134"/>
      </rPr>
      <t>[</t>
    </r>
    <r>
      <rPr>
        <sz val="9"/>
        <color theme="1"/>
        <rFont val="宋体"/>
        <charset val="134"/>
      </rPr>
      <t>报告期</t>
    </r>
    <r>
      <rPr>
        <sz val="9"/>
        <color theme="1"/>
        <rFont val="Times New Roman"/>
        <charset val="134"/>
      </rPr>
      <t>]  2021</t>
    </r>
    <r>
      <rPr>
        <sz val="9"/>
        <color theme="1"/>
        <rFont val="宋体"/>
        <charset val="134"/>
      </rPr>
      <t xml:space="preserve">年报
</t>
    </r>
    <r>
      <rPr>
        <sz val="9"/>
        <color theme="1"/>
        <rFont val="Times New Roman"/>
        <charset val="134"/>
      </rPr>
      <t>[</t>
    </r>
    <r>
      <rPr>
        <sz val="9"/>
        <color theme="1"/>
        <rFont val="宋体"/>
        <charset val="134"/>
      </rPr>
      <t>单位</t>
    </r>
    <r>
      <rPr>
        <sz val="9"/>
        <color theme="1"/>
        <rFont val="Times New Roman"/>
        <charset val="134"/>
      </rPr>
      <t>]%</t>
    </r>
  </si>
  <si>
    <r>
      <rPr>
        <sz val="9"/>
        <color theme="1"/>
        <rFont val="宋体"/>
        <charset val="134"/>
      </rPr>
      <t xml:space="preserve">营业利润／营业总收入
</t>
    </r>
    <r>
      <rPr>
        <sz val="9"/>
        <color theme="1"/>
        <rFont val="Times New Roman"/>
        <charset val="134"/>
      </rPr>
      <t>[</t>
    </r>
    <r>
      <rPr>
        <sz val="9"/>
        <color theme="1"/>
        <rFont val="宋体"/>
        <charset val="134"/>
      </rPr>
      <t>报告期</t>
    </r>
    <r>
      <rPr>
        <sz val="9"/>
        <color theme="1"/>
        <rFont val="Times New Roman"/>
        <charset val="134"/>
      </rPr>
      <t>]  2022</t>
    </r>
    <r>
      <rPr>
        <sz val="9"/>
        <color theme="1"/>
        <rFont val="宋体"/>
        <charset val="134"/>
      </rPr>
      <t xml:space="preserve">年报
</t>
    </r>
    <r>
      <rPr>
        <sz val="9"/>
        <color theme="1"/>
        <rFont val="Times New Roman"/>
        <charset val="134"/>
      </rPr>
      <t>[</t>
    </r>
    <r>
      <rPr>
        <sz val="9"/>
        <color theme="1"/>
        <rFont val="宋体"/>
        <charset val="134"/>
      </rPr>
      <t>单位</t>
    </r>
    <r>
      <rPr>
        <sz val="9"/>
        <color theme="1"/>
        <rFont val="Times New Roman"/>
        <charset val="134"/>
      </rPr>
      <t>]%</t>
    </r>
  </si>
  <si>
    <t>600218.SH</t>
  </si>
  <si>
    <r>
      <rPr>
        <sz val="9"/>
        <color theme="1"/>
        <rFont val="宋体"/>
        <charset val="134"/>
      </rPr>
      <t>全柴动力</t>
    </r>
  </si>
  <si>
    <t>600416.SH</t>
  </si>
  <si>
    <r>
      <rPr>
        <sz val="9"/>
        <color theme="1"/>
        <rFont val="宋体"/>
        <charset val="134"/>
      </rPr>
      <t>湘电股份</t>
    </r>
  </si>
  <si>
    <t>601615.SH</t>
  </si>
  <si>
    <r>
      <rPr>
        <sz val="9"/>
        <color theme="1"/>
        <rFont val="宋体"/>
        <charset val="134"/>
      </rPr>
      <t>明阳智能</t>
    </r>
  </si>
  <si>
    <t>605259.SH</t>
  </si>
  <si>
    <r>
      <rPr>
        <sz val="9"/>
        <color theme="1"/>
        <rFont val="宋体"/>
        <charset val="134"/>
      </rPr>
      <t>绿田机械</t>
    </r>
  </si>
  <si>
    <t>000570.SZ</t>
  </si>
  <si>
    <r>
      <rPr>
        <sz val="9"/>
        <color theme="1"/>
        <rFont val="宋体"/>
        <charset val="134"/>
      </rPr>
      <t>苏常柴</t>
    </r>
    <r>
      <rPr>
        <sz val="9"/>
        <color theme="1"/>
        <rFont val="Times New Roman"/>
        <charset val="134"/>
      </rPr>
      <t>A</t>
    </r>
  </si>
  <si>
    <t>000880.SZ</t>
  </si>
  <si>
    <r>
      <rPr>
        <sz val="9"/>
        <color theme="1"/>
        <rFont val="宋体"/>
        <charset val="134"/>
      </rPr>
      <t>潍柴重机</t>
    </r>
  </si>
  <si>
    <t>001268.SZ</t>
  </si>
  <si>
    <r>
      <rPr>
        <sz val="9"/>
        <color theme="1"/>
        <rFont val="宋体"/>
        <charset val="134"/>
      </rPr>
      <t>联合精密</t>
    </r>
  </si>
  <si>
    <t>002255.SZ</t>
  </si>
  <si>
    <r>
      <rPr>
        <sz val="9"/>
        <color theme="1"/>
        <rFont val="宋体"/>
        <charset val="134"/>
      </rPr>
      <t>海陆重工</t>
    </r>
  </si>
  <si>
    <t>002531.SZ</t>
  </si>
  <si>
    <r>
      <rPr>
        <sz val="9"/>
        <color theme="1"/>
        <rFont val="宋体"/>
        <charset val="134"/>
      </rPr>
      <t>天顺风能</t>
    </r>
  </si>
  <si>
    <t>002534.SZ</t>
  </si>
  <si>
    <r>
      <rPr>
        <sz val="9"/>
        <color theme="1"/>
        <rFont val="宋体"/>
        <charset val="134"/>
      </rPr>
      <t>西子洁能</t>
    </r>
  </si>
  <si>
    <t>300129.SZ</t>
  </si>
  <si>
    <r>
      <rPr>
        <sz val="9"/>
        <color theme="1"/>
        <rFont val="宋体"/>
        <charset val="134"/>
      </rPr>
      <t>泰胜风能</t>
    </r>
  </si>
  <si>
    <t>300772.SZ</t>
  </si>
  <si>
    <r>
      <rPr>
        <sz val="9"/>
        <color theme="1"/>
        <rFont val="宋体"/>
        <charset val="134"/>
      </rPr>
      <t>运达股份</t>
    </r>
  </si>
  <si>
    <t>301032.SZ</t>
  </si>
  <si>
    <r>
      <rPr>
        <sz val="9"/>
        <color theme="1"/>
        <rFont val="宋体"/>
        <charset val="134"/>
      </rPr>
      <t>新柴股份</t>
    </r>
  </si>
  <si>
    <t>301273.SZ</t>
  </si>
  <si>
    <r>
      <rPr>
        <sz val="9"/>
        <color theme="1"/>
        <rFont val="宋体"/>
        <charset val="134"/>
      </rPr>
      <t>瑞晨环保</t>
    </r>
  </si>
  <si>
    <r>
      <rPr>
        <b/>
        <sz val="9"/>
        <color rgb="FFFF0000"/>
        <rFont val="宋体"/>
        <charset val="134"/>
      </rPr>
      <t>数据来源：同花顺</t>
    </r>
    <r>
      <rPr>
        <b/>
        <sz val="9"/>
        <color rgb="FFFF0000"/>
        <rFont val="Times New Roman"/>
        <charset val="134"/>
      </rPr>
      <t>iFinD</t>
    </r>
  </si>
  <si>
    <r>
      <rPr>
        <sz val="9"/>
        <color theme="1"/>
        <rFont val="宋体"/>
        <charset val="134"/>
      </rPr>
      <t xml:space="preserve">主营业务成本
</t>
    </r>
    <r>
      <rPr>
        <sz val="9"/>
        <color theme="1"/>
        <rFont val="Times New Roman"/>
        <charset val="134"/>
      </rPr>
      <t>[</t>
    </r>
    <r>
      <rPr>
        <sz val="9"/>
        <color theme="1"/>
        <rFont val="宋体"/>
        <charset val="134"/>
      </rPr>
      <t>报告期</t>
    </r>
    <r>
      <rPr>
        <sz val="9"/>
        <color theme="1"/>
        <rFont val="Times New Roman"/>
        <charset val="134"/>
      </rPr>
      <t>]  2020</t>
    </r>
    <r>
      <rPr>
        <sz val="9"/>
        <color theme="1"/>
        <rFont val="宋体"/>
        <charset val="134"/>
      </rPr>
      <t xml:space="preserve">年报
</t>
    </r>
    <r>
      <rPr>
        <sz val="9"/>
        <color theme="1"/>
        <rFont val="Times New Roman"/>
        <charset val="134"/>
      </rPr>
      <t>[</t>
    </r>
    <r>
      <rPr>
        <sz val="9"/>
        <color theme="1"/>
        <rFont val="宋体"/>
        <charset val="134"/>
      </rPr>
      <t>报表类型</t>
    </r>
    <r>
      <rPr>
        <sz val="9"/>
        <color theme="1"/>
        <rFont val="Times New Roman"/>
        <charset val="134"/>
      </rPr>
      <t xml:space="preserve">]  </t>
    </r>
    <r>
      <rPr>
        <sz val="9"/>
        <color theme="1"/>
        <rFont val="宋体"/>
        <charset val="134"/>
      </rPr>
      <t xml:space="preserve">合并报表
</t>
    </r>
    <r>
      <rPr>
        <sz val="9"/>
        <color theme="1"/>
        <rFont val="Times New Roman"/>
        <charset val="134"/>
      </rPr>
      <t>[</t>
    </r>
    <r>
      <rPr>
        <sz val="9"/>
        <color theme="1"/>
        <rFont val="宋体"/>
        <charset val="134"/>
      </rPr>
      <t>单位</t>
    </r>
    <r>
      <rPr>
        <sz val="9"/>
        <color theme="1"/>
        <rFont val="Times New Roman"/>
        <charset val="134"/>
      </rPr>
      <t xml:space="preserve">]   </t>
    </r>
    <r>
      <rPr>
        <sz val="9"/>
        <color theme="1"/>
        <rFont val="宋体"/>
        <charset val="134"/>
      </rPr>
      <t>元</t>
    </r>
  </si>
  <si>
    <r>
      <rPr>
        <sz val="9"/>
        <color theme="1"/>
        <rFont val="宋体"/>
        <charset val="134"/>
      </rPr>
      <t xml:space="preserve">主营业务成本
</t>
    </r>
    <r>
      <rPr>
        <sz val="9"/>
        <color theme="1"/>
        <rFont val="Times New Roman"/>
        <charset val="134"/>
      </rPr>
      <t>[</t>
    </r>
    <r>
      <rPr>
        <sz val="9"/>
        <color theme="1"/>
        <rFont val="宋体"/>
        <charset val="134"/>
      </rPr>
      <t>报告期</t>
    </r>
    <r>
      <rPr>
        <sz val="9"/>
        <color theme="1"/>
        <rFont val="Times New Roman"/>
        <charset val="134"/>
      </rPr>
      <t>]  2021</t>
    </r>
    <r>
      <rPr>
        <sz val="9"/>
        <color theme="1"/>
        <rFont val="宋体"/>
        <charset val="134"/>
      </rPr>
      <t xml:space="preserve">年报
</t>
    </r>
    <r>
      <rPr>
        <sz val="9"/>
        <color theme="1"/>
        <rFont val="Times New Roman"/>
        <charset val="134"/>
      </rPr>
      <t>[</t>
    </r>
    <r>
      <rPr>
        <sz val="9"/>
        <color theme="1"/>
        <rFont val="宋体"/>
        <charset val="134"/>
      </rPr>
      <t>报表类型</t>
    </r>
    <r>
      <rPr>
        <sz val="9"/>
        <color theme="1"/>
        <rFont val="Times New Roman"/>
        <charset val="134"/>
      </rPr>
      <t xml:space="preserve">]  </t>
    </r>
    <r>
      <rPr>
        <sz val="9"/>
        <color theme="1"/>
        <rFont val="宋体"/>
        <charset val="134"/>
      </rPr>
      <t xml:space="preserve">合并报表
</t>
    </r>
    <r>
      <rPr>
        <sz val="9"/>
        <color theme="1"/>
        <rFont val="Times New Roman"/>
        <charset val="134"/>
      </rPr>
      <t>[</t>
    </r>
    <r>
      <rPr>
        <sz val="9"/>
        <color theme="1"/>
        <rFont val="宋体"/>
        <charset val="134"/>
      </rPr>
      <t>单位</t>
    </r>
    <r>
      <rPr>
        <sz val="9"/>
        <color theme="1"/>
        <rFont val="Times New Roman"/>
        <charset val="134"/>
      </rPr>
      <t xml:space="preserve">]   </t>
    </r>
    <r>
      <rPr>
        <sz val="9"/>
        <color theme="1"/>
        <rFont val="宋体"/>
        <charset val="134"/>
      </rPr>
      <t>元</t>
    </r>
  </si>
  <si>
    <r>
      <rPr>
        <sz val="9"/>
        <color theme="1"/>
        <rFont val="宋体"/>
        <charset val="134"/>
      </rPr>
      <t xml:space="preserve">主营业务成本
</t>
    </r>
    <r>
      <rPr>
        <sz val="9"/>
        <color theme="1"/>
        <rFont val="Times New Roman"/>
        <charset val="134"/>
      </rPr>
      <t>[</t>
    </r>
    <r>
      <rPr>
        <sz val="9"/>
        <color theme="1"/>
        <rFont val="宋体"/>
        <charset val="134"/>
      </rPr>
      <t>报告期</t>
    </r>
    <r>
      <rPr>
        <sz val="9"/>
        <color theme="1"/>
        <rFont val="Times New Roman"/>
        <charset val="134"/>
      </rPr>
      <t>]  2022</t>
    </r>
    <r>
      <rPr>
        <sz val="9"/>
        <color theme="1"/>
        <rFont val="宋体"/>
        <charset val="134"/>
      </rPr>
      <t xml:space="preserve">年报
</t>
    </r>
    <r>
      <rPr>
        <sz val="9"/>
        <color theme="1"/>
        <rFont val="Times New Roman"/>
        <charset val="134"/>
      </rPr>
      <t>[</t>
    </r>
    <r>
      <rPr>
        <sz val="9"/>
        <color theme="1"/>
        <rFont val="宋体"/>
        <charset val="134"/>
      </rPr>
      <t>报表类型</t>
    </r>
    <r>
      <rPr>
        <sz val="9"/>
        <color theme="1"/>
        <rFont val="Times New Roman"/>
        <charset val="134"/>
      </rPr>
      <t xml:space="preserve">]  </t>
    </r>
    <r>
      <rPr>
        <sz val="9"/>
        <color theme="1"/>
        <rFont val="宋体"/>
        <charset val="134"/>
      </rPr>
      <t xml:space="preserve">合并报表
</t>
    </r>
    <r>
      <rPr>
        <sz val="9"/>
        <color theme="1"/>
        <rFont val="Times New Roman"/>
        <charset val="134"/>
      </rPr>
      <t>[</t>
    </r>
    <r>
      <rPr>
        <sz val="9"/>
        <color theme="1"/>
        <rFont val="宋体"/>
        <charset val="134"/>
      </rPr>
      <t>单位</t>
    </r>
    <r>
      <rPr>
        <sz val="9"/>
        <color theme="1"/>
        <rFont val="Times New Roman"/>
        <charset val="134"/>
      </rPr>
      <t xml:space="preserve">]   </t>
    </r>
    <r>
      <rPr>
        <sz val="9"/>
        <color theme="1"/>
        <rFont val="宋体"/>
        <charset val="134"/>
      </rPr>
      <t>元</t>
    </r>
  </si>
  <si>
    <r>
      <rPr>
        <sz val="9"/>
        <color theme="1"/>
        <rFont val="宋体"/>
        <charset val="134"/>
      </rPr>
      <t xml:space="preserve">营业利润
</t>
    </r>
    <r>
      <rPr>
        <sz val="9"/>
        <color theme="1"/>
        <rFont val="Times New Roman"/>
        <charset val="134"/>
      </rPr>
      <t>[</t>
    </r>
    <r>
      <rPr>
        <sz val="9"/>
        <color theme="1"/>
        <rFont val="宋体"/>
        <charset val="134"/>
      </rPr>
      <t>报告期</t>
    </r>
    <r>
      <rPr>
        <sz val="9"/>
        <color theme="1"/>
        <rFont val="Times New Roman"/>
        <charset val="134"/>
      </rPr>
      <t>]  2020</t>
    </r>
    <r>
      <rPr>
        <sz val="9"/>
        <color theme="1"/>
        <rFont val="宋体"/>
        <charset val="134"/>
      </rPr>
      <t xml:space="preserve">年报
</t>
    </r>
    <r>
      <rPr>
        <sz val="9"/>
        <color theme="1"/>
        <rFont val="Times New Roman"/>
        <charset val="134"/>
      </rPr>
      <t>[</t>
    </r>
    <r>
      <rPr>
        <sz val="9"/>
        <color theme="1"/>
        <rFont val="宋体"/>
        <charset val="134"/>
      </rPr>
      <t>报表类型</t>
    </r>
    <r>
      <rPr>
        <sz val="9"/>
        <color theme="1"/>
        <rFont val="Times New Roman"/>
        <charset val="134"/>
      </rPr>
      <t xml:space="preserve">]  </t>
    </r>
    <r>
      <rPr>
        <sz val="9"/>
        <color theme="1"/>
        <rFont val="宋体"/>
        <charset val="134"/>
      </rPr>
      <t xml:space="preserve">合并报表
</t>
    </r>
    <r>
      <rPr>
        <sz val="9"/>
        <color theme="1"/>
        <rFont val="Times New Roman"/>
        <charset val="134"/>
      </rPr>
      <t>[</t>
    </r>
    <r>
      <rPr>
        <sz val="9"/>
        <color theme="1"/>
        <rFont val="宋体"/>
        <charset val="134"/>
      </rPr>
      <t>单位</t>
    </r>
    <r>
      <rPr>
        <sz val="9"/>
        <color theme="1"/>
        <rFont val="Times New Roman"/>
        <charset val="134"/>
      </rPr>
      <t xml:space="preserve">]   </t>
    </r>
    <r>
      <rPr>
        <sz val="9"/>
        <color theme="1"/>
        <rFont val="宋体"/>
        <charset val="134"/>
      </rPr>
      <t>元</t>
    </r>
  </si>
  <si>
    <r>
      <rPr>
        <sz val="9"/>
        <color theme="1"/>
        <rFont val="宋体"/>
        <charset val="134"/>
      </rPr>
      <t xml:space="preserve">营业利润
</t>
    </r>
    <r>
      <rPr>
        <sz val="9"/>
        <color theme="1"/>
        <rFont val="Times New Roman"/>
        <charset val="134"/>
      </rPr>
      <t>[</t>
    </r>
    <r>
      <rPr>
        <sz val="9"/>
        <color theme="1"/>
        <rFont val="宋体"/>
        <charset val="134"/>
      </rPr>
      <t>报告期</t>
    </r>
    <r>
      <rPr>
        <sz val="9"/>
        <color theme="1"/>
        <rFont val="Times New Roman"/>
        <charset val="134"/>
      </rPr>
      <t>]  2021</t>
    </r>
    <r>
      <rPr>
        <sz val="9"/>
        <color theme="1"/>
        <rFont val="宋体"/>
        <charset val="134"/>
      </rPr>
      <t xml:space="preserve">年报
</t>
    </r>
    <r>
      <rPr>
        <sz val="9"/>
        <color theme="1"/>
        <rFont val="Times New Roman"/>
        <charset val="134"/>
      </rPr>
      <t>[</t>
    </r>
    <r>
      <rPr>
        <sz val="9"/>
        <color theme="1"/>
        <rFont val="宋体"/>
        <charset val="134"/>
      </rPr>
      <t>报表类型</t>
    </r>
    <r>
      <rPr>
        <sz val="9"/>
        <color theme="1"/>
        <rFont val="Times New Roman"/>
        <charset val="134"/>
      </rPr>
      <t xml:space="preserve">]  </t>
    </r>
    <r>
      <rPr>
        <sz val="9"/>
        <color theme="1"/>
        <rFont val="宋体"/>
        <charset val="134"/>
      </rPr>
      <t xml:space="preserve">合并报表
</t>
    </r>
    <r>
      <rPr>
        <sz val="9"/>
        <color theme="1"/>
        <rFont val="Times New Roman"/>
        <charset val="134"/>
      </rPr>
      <t>[</t>
    </r>
    <r>
      <rPr>
        <sz val="9"/>
        <color theme="1"/>
        <rFont val="宋体"/>
        <charset val="134"/>
      </rPr>
      <t>单位</t>
    </r>
    <r>
      <rPr>
        <sz val="9"/>
        <color theme="1"/>
        <rFont val="Times New Roman"/>
        <charset val="134"/>
      </rPr>
      <t xml:space="preserve">]   </t>
    </r>
    <r>
      <rPr>
        <sz val="9"/>
        <color theme="1"/>
        <rFont val="宋体"/>
        <charset val="134"/>
      </rPr>
      <t>元</t>
    </r>
  </si>
  <si>
    <r>
      <rPr>
        <sz val="9"/>
        <color theme="1"/>
        <rFont val="宋体"/>
        <charset val="134"/>
      </rPr>
      <t xml:space="preserve">营业利润
</t>
    </r>
    <r>
      <rPr>
        <sz val="9"/>
        <color theme="1"/>
        <rFont val="Times New Roman"/>
        <charset val="134"/>
      </rPr>
      <t>[</t>
    </r>
    <r>
      <rPr>
        <sz val="9"/>
        <color theme="1"/>
        <rFont val="宋体"/>
        <charset val="134"/>
      </rPr>
      <t>报告期</t>
    </r>
    <r>
      <rPr>
        <sz val="9"/>
        <color theme="1"/>
        <rFont val="Times New Roman"/>
        <charset val="134"/>
      </rPr>
      <t>]  2022</t>
    </r>
    <r>
      <rPr>
        <sz val="9"/>
        <color theme="1"/>
        <rFont val="宋体"/>
        <charset val="134"/>
      </rPr>
      <t xml:space="preserve">年报
</t>
    </r>
    <r>
      <rPr>
        <sz val="9"/>
        <color theme="1"/>
        <rFont val="Times New Roman"/>
        <charset val="134"/>
      </rPr>
      <t>[</t>
    </r>
    <r>
      <rPr>
        <sz val="9"/>
        <color theme="1"/>
        <rFont val="宋体"/>
        <charset val="134"/>
      </rPr>
      <t>报表类型</t>
    </r>
    <r>
      <rPr>
        <sz val="9"/>
        <color theme="1"/>
        <rFont val="Times New Roman"/>
        <charset val="134"/>
      </rPr>
      <t xml:space="preserve">]  </t>
    </r>
    <r>
      <rPr>
        <sz val="9"/>
        <color theme="1"/>
        <rFont val="宋体"/>
        <charset val="134"/>
      </rPr>
      <t xml:space="preserve">合并报表
</t>
    </r>
    <r>
      <rPr>
        <sz val="9"/>
        <color theme="1"/>
        <rFont val="Times New Roman"/>
        <charset val="134"/>
      </rPr>
      <t>[</t>
    </r>
    <r>
      <rPr>
        <sz val="9"/>
        <color theme="1"/>
        <rFont val="宋体"/>
        <charset val="134"/>
      </rPr>
      <t>单位</t>
    </r>
    <r>
      <rPr>
        <sz val="9"/>
        <color theme="1"/>
        <rFont val="Times New Roman"/>
        <charset val="134"/>
      </rPr>
      <t xml:space="preserve">]   </t>
    </r>
    <r>
      <rPr>
        <sz val="9"/>
        <color theme="1"/>
        <rFont val="宋体"/>
        <charset val="134"/>
      </rPr>
      <t>元</t>
    </r>
  </si>
  <si>
    <t>600841.SH</t>
  </si>
  <si>
    <r>
      <rPr>
        <sz val="9"/>
        <color theme="1"/>
        <rFont val="宋体"/>
        <charset val="134"/>
      </rPr>
      <t>动力新科</t>
    </r>
  </si>
  <si>
    <t>688660.SH</t>
  </si>
  <si>
    <r>
      <rPr>
        <sz val="9"/>
        <color theme="1"/>
        <rFont val="宋体"/>
        <charset val="134"/>
      </rPr>
      <t>电气风电</t>
    </r>
  </si>
  <si>
    <t>000816.SZ</t>
  </si>
  <si>
    <r>
      <rPr>
        <sz val="9"/>
        <color theme="1"/>
        <rFont val="宋体"/>
        <charset val="134"/>
      </rPr>
      <t>智慧农业</t>
    </r>
  </si>
  <si>
    <t>数据来源：同花顺iFinD</t>
  </si>
  <si>
    <t>YM80015</t>
  </si>
  <si>
    <t>压缩机</t>
  </si>
  <si>
    <t>管道箱2#</t>
  </si>
  <si>
    <t>干气密封装置</t>
  </si>
  <si>
    <t>变送器支架</t>
  </si>
  <si>
    <t>压缩机仪表架</t>
  </si>
  <si>
    <t>YM80016</t>
  </si>
  <si>
    <t>管道1#</t>
  </si>
  <si>
    <r>
      <rPr>
        <sz val="10"/>
        <rFont val="Times New Roman"/>
        <charset val="134"/>
      </rPr>
      <t>2013</t>
    </r>
    <r>
      <rPr>
        <sz val="10"/>
        <rFont val="宋体"/>
        <charset val="134"/>
      </rPr>
      <t>年</t>
    </r>
  </si>
  <si>
    <r>
      <rPr>
        <sz val="10"/>
        <rFont val="Times New Roman"/>
        <charset val="134"/>
      </rPr>
      <t>2014</t>
    </r>
    <r>
      <rPr>
        <sz val="10"/>
        <rFont val="宋体"/>
        <charset val="134"/>
      </rPr>
      <t>年</t>
    </r>
  </si>
  <si>
    <r>
      <rPr>
        <sz val="10"/>
        <rFont val="Times New Roman"/>
        <charset val="134"/>
      </rPr>
      <t>2015</t>
    </r>
    <r>
      <rPr>
        <sz val="10"/>
        <rFont val="宋体"/>
        <charset val="134"/>
      </rPr>
      <t>年</t>
    </r>
  </si>
  <si>
    <r>
      <rPr>
        <sz val="10"/>
        <rFont val="Times New Roman"/>
        <charset val="134"/>
      </rPr>
      <t>2016</t>
    </r>
    <r>
      <rPr>
        <sz val="10"/>
        <rFont val="宋体"/>
        <charset val="134"/>
      </rPr>
      <t>年</t>
    </r>
  </si>
  <si>
    <r>
      <rPr>
        <sz val="10"/>
        <rFont val="Times New Roman"/>
        <charset val="134"/>
      </rPr>
      <t>2017</t>
    </r>
    <r>
      <rPr>
        <sz val="10"/>
        <rFont val="宋体"/>
        <charset val="134"/>
      </rPr>
      <t>年</t>
    </r>
  </si>
  <si>
    <r>
      <rPr>
        <sz val="10"/>
        <rFont val="Times New Roman"/>
        <charset val="134"/>
      </rPr>
      <t>2018</t>
    </r>
    <r>
      <rPr>
        <sz val="10"/>
        <rFont val="宋体"/>
        <charset val="134"/>
      </rPr>
      <t>年</t>
    </r>
  </si>
  <si>
    <r>
      <rPr>
        <sz val="10"/>
        <rFont val="Times New Roman"/>
        <charset val="134"/>
      </rPr>
      <t>2019</t>
    </r>
    <r>
      <rPr>
        <sz val="10"/>
        <rFont val="宋体"/>
        <charset val="134"/>
      </rPr>
      <t>年</t>
    </r>
  </si>
  <si>
    <r>
      <rPr>
        <sz val="10"/>
        <rFont val="Times New Roman"/>
        <charset val="134"/>
      </rPr>
      <t>2020</t>
    </r>
    <r>
      <rPr>
        <sz val="10"/>
        <rFont val="宋体"/>
        <charset val="134"/>
      </rPr>
      <t>年</t>
    </r>
  </si>
  <si>
    <r>
      <rPr>
        <sz val="10"/>
        <rFont val="Times New Roman"/>
        <charset val="134"/>
      </rPr>
      <t>2021</t>
    </r>
    <r>
      <rPr>
        <sz val="10"/>
        <rFont val="宋体"/>
        <charset val="134"/>
      </rPr>
      <t>年</t>
    </r>
  </si>
  <si>
    <r>
      <rPr>
        <sz val="10"/>
        <rFont val="Times New Roman"/>
        <charset val="134"/>
      </rPr>
      <t>2022</t>
    </r>
    <r>
      <rPr>
        <sz val="10"/>
        <rFont val="宋体"/>
        <charset val="134"/>
      </rPr>
      <t>年</t>
    </r>
  </si>
  <si>
    <r>
      <rPr>
        <sz val="10"/>
        <rFont val="Times New Roman"/>
        <charset val="134"/>
      </rPr>
      <t>2013</t>
    </r>
    <r>
      <rPr>
        <sz val="10"/>
        <rFont val="宋体"/>
        <charset val="134"/>
      </rPr>
      <t>年调整系数</t>
    </r>
  </si>
  <si>
    <r>
      <rPr>
        <sz val="10"/>
        <rFont val="Times New Roman"/>
        <charset val="134"/>
      </rPr>
      <t>2014</t>
    </r>
    <r>
      <rPr>
        <sz val="10"/>
        <rFont val="宋体"/>
        <charset val="134"/>
      </rPr>
      <t>年调整系数</t>
    </r>
  </si>
  <si>
    <r>
      <rPr>
        <sz val="10"/>
        <rFont val="Times New Roman"/>
        <charset val="134"/>
      </rPr>
      <t>2015</t>
    </r>
    <r>
      <rPr>
        <sz val="10"/>
        <rFont val="宋体"/>
        <charset val="134"/>
      </rPr>
      <t>年调整系数</t>
    </r>
  </si>
  <si>
    <t>2016年调整系数</t>
  </si>
  <si>
    <r>
      <rPr>
        <sz val="10"/>
        <rFont val="Times New Roman"/>
        <charset val="134"/>
      </rPr>
      <t>2017</t>
    </r>
    <r>
      <rPr>
        <sz val="10"/>
        <rFont val="宋体"/>
        <charset val="134"/>
      </rPr>
      <t>年调整系数</t>
    </r>
  </si>
  <si>
    <r>
      <rPr>
        <sz val="10"/>
        <rFont val="Times New Roman"/>
        <charset val="134"/>
      </rPr>
      <t>2018</t>
    </r>
    <r>
      <rPr>
        <sz val="10"/>
        <rFont val="宋体"/>
        <charset val="134"/>
      </rPr>
      <t>年调整系数</t>
    </r>
  </si>
  <si>
    <r>
      <rPr>
        <sz val="10"/>
        <rFont val="Times New Roman"/>
        <charset val="134"/>
      </rPr>
      <t>2019</t>
    </r>
    <r>
      <rPr>
        <sz val="10"/>
        <rFont val="宋体"/>
        <charset val="134"/>
      </rPr>
      <t>年调整系数</t>
    </r>
  </si>
  <si>
    <r>
      <rPr>
        <sz val="10"/>
        <rFont val="Times New Roman"/>
        <charset val="134"/>
      </rPr>
      <t>2020</t>
    </r>
    <r>
      <rPr>
        <sz val="10"/>
        <rFont val="宋体"/>
        <charset val="134"/>
      </rPr>
      <t>年调整系数</t>
    </r>
  </si>
  <si>
    <r>
      <rPr>
        <sz val="10"/>
        <rFont val="Times New Roman"/>
        <charset val="134"/>
      </rPr>
      <t>2021</t>
    </r>
    <r>
      <rPr>
        <sz val="10"/>
        <rFont val="宋体"/>
        <charset val="134"/>
      </rPr>
      <t>年调整系数</t>
    </r>
  </si>
  <si>
    <r>
      <rPr>
        <sz val="10"/>
        <rFont val="Times New Roman"/>
        <charset val="134"/>
      </rPr>
      <t>2022</t>
    </r>
    <r>
      <rPr>
        <sz val="10"/>
        <rFont val="宋体"/>
        <charset val="134"/>
      </rPr>
      <t>年调整系数</t>
    </r>
  </si>
  <si>
    <t>杭州人均可支配收入</t>
  </si>
  <si>
    <r>
      <rPr>
        <sz val="10"/>
        <rFont val="Times New Roman"/>
        <charset val="134"/>
      </rPr>
      <t>2013</t>
    </r>
    <r>
      <rPr>
        <sz val="10"/>
        <rFont val="宋体"/>
        <charset val="134"/>
      </rPr>
      <t>年钢价格</t>
    </r>
  </si>
  <si>
    <r>
      <rPr>
        <sz val="10"/>
        <rFont val="Times New Roman"/>
        <charset val="134"/>
      </rPr>
      <t>2014</t>
    </r>
    <r>
      <rPr>
        <sz val="10"/>
        <rFont val="宋体"/>
        <charset val="134"/>
      </rPr>
      <t>年钢价格</t>
    </r>
  </si>
  <si>
    <r>
      <rPr>
        <sz val="10"/>
        <rFont val="Times New Roman"/>
        <charset val="134"/>
      </rPr>
      <t>2022</t>
    </r>
    <r>
      <rPr>
        <sz val="10"/>
        <rFont val="宋体"/>
        <charset val="134"/>
      </rPr>
      <t>年钢价格</t>
    </r>
  </si>
  <si>
    <t>证券代码</t>
  </si>
  <si>
    <t>证券名称</t>
  </si>
  <si>
    <t>投入资本回报率ROIC
[报告期]  2022年报
[单位]%</t>
  </si>
  <si>
    <t>全柴动力</t>
  </si>
  <si>
    <t>湘电股份</t>
  </si>
  <si>
    <t>明阳智能</t>
  </si>
  <si>
    <t>绿田机械</t>
  </si>
  <si>
    <t>苏常柴A</t>
  </si>
  <si>
    <t>潍柴重机</t>
  </si>
  <si>
    <t>联合精密</t>
  </si>
  <si>
    <t>海陆重工</t>
  </si>
  <si>
    <t>天顺风能</t>
  </si>
  <si>
    <t>西子洁能</t>
  </si>
  <si>
    <t>泰胜风能</t>
  </si>
  <si>
    <t>运达股份</t>
  </si>
  <si>
    <t>新柴股份</t>
  </si>
  <si>
    <t>瑞晨环保</t>
  </si>
  <si>
    <r>
      <rPr>
        <sz val="12"/>
        <rFont val="Times New Roman"/>
        <charset val="134"/>
      </rPr>
      <t>T8912</t>
    </r>
    <r>
      <rPr>
        <sz val="12"/>
        <rFont val="宋体"/>
        <charset val="134"/>
      </rPr>
      <t>成本归集</t>
    </r>
  </si>
  <si>
    <r>
      <rPr>
        <sz val="12"/>
        <rFont val="Times New Roman"/>
        <charset val="134"/>
      </rPr>
      <t>2</t>
    </r>
    <r>
      <rPr>
        <sz val="12"/>
        <rFont val="Times New Roman"/>
        <charset val="134"/>
      </rPr>
      <t>013</t>
    </r>
    <r>
      <rPr>
        <sz val="12"/>
        <rFont val="宋体"/>
        <charset val="134"/>
      </rPr>
      <t>年</t>
    </r>
  </si>
  <si>
    <r>
      <rPr>
        <sz val="12"/>
        <rFont val="Times New Roman"/>
        <charset val="134"/>
      </rPr>
      <t>T8913</t>
    </r>
    <r>
      <rPr>
        <sz val="12"/>
        <rFont val="宋体"/>
        <charset val="134"/>
      </rPr>
      <t>成本归集</t>
    </r>
  </si>
  <si>
    <r>
      <rPr>
        <sz val="12"/>
        <rFont val="Times New Roman"/>
        <charset val="134"/>
      </rPr>
      <t>T8914</t>
    </r>
    <r>
      <rPr>
        <sz val="12"/>
        <rFont val="宋体"/>
        <charset val="134"/>
      </rPr>
      <t>成本归集</t>
    </r>
  </si>
  <si>
    <t>成本/台</t>
  </si>
  <si>
    <r>
      <rPr>
        <sz val="12"/>
        <rFont val="Times New Roman"/>
        <charset val="134"/>
      </rPr>
      <t>YM80015/6/7 2015</t>
    </r>
    <r>
      <rPr>
        <sz val="12"/>
        <rFont val="宋体"/>
        <charset val="134"/>
      </rPr>
      <t>年完工</t>
    </r>
    <r>
      <rPr>
        <sz val="12"/>
        <rFont val="Times New Roman"/>
        <charset val="134"/>
      </rPr>
      <t xml:space="preserve"> </t>
    </r>
    <r>
      <rPr>
        <sz val="12"/>
        <rFont val="宋体"/>
        <charset val="134"/>
      </rPr>
      <t>年限</t>
    </r>
    <r>
      <rPr>
        <sz val="12"/>
        <rFont val="Times New Roman"/>
        <charset val="134"/>
      </rPr>
      <t>8</t>
    </r>
    <r>
      <rPr>
        <sz val="12"/>
        <rFont val="宋体"/>
        <charset val="134"/>
      </rPr>
      <t>年</t>
    </r>
  </si>
  <si>
    <r>
      <rPr>
        <sz val="12"/>
        <rFont val="Times New Roman"/>
        <charset val="134"/>
      </rPr>
      <t>YM80005/6/7/8 T8912/3/4  2014</t>
    </r>
    <r>
      <rPr>
        <sz val="12"/>
        <rFont val="宋体"/>
        <charset val="134"/>
      </rPr>
      <t>年完工</t>
    </r>
    <r>
      <rPr>
        <sz val="12"/>
        <rFont val="Times New Roman"/>
        <charset val="134"/>
      </rPr>
      <t xml:space="preserve"> </t>
    </r>
    <r>
      <rPr>
        <sz val="12"/>
        <rFont val="宋体"/>
        <charset val="134"/>
      </rPr>
      <t>年限</t>
    </r>
    <r>
      <rPr>
        <sz val="12"/>
        <rFont val="Times New Roman"/>
        <charset val="134"/>
      </rPr>
      <t>9</t>
    </r>
    <r>
      <rPr>
        <sz val="12"/>
        <rFont val="宋体"/>
        <charset val="134"/>
      </rPr>
      <t>年</t>
    </r>
  </si>
  <si>
    <r>
      <rPr>
        <sz val="12"/>
        <rFont val="Times New Roman"/>
        <charset val="134"/>
      </rPr>
      <t>T8912</t>
    </r>
    <r>
      <rPr>
        <sz val="12"/>
        <rFont val="宋体"/>
        <charset val="134"/>
      </rPr>
      <t>调整后的成本</t>
    </r>
  </si>
  <si>
    <t>经济贬值率</t>
  </si>
  <si>
    <r>
      <rPr>
        <sz val="9"/>
        <rFont val="Times New Roman"/>
        <charset val="134"/>
      </rPr>
      <t>YM80005</t>
    </r>
    <r>
      <rPr>
        <sz val="9"/>
        <rFont val="宋体"/>
        <charset val="134"/>
      </rPr>
      <t>归集</t>
    </r>
  </si>
  <si>
    <r>
      <rPr>
        <sz val="9"/>
        <rFont val="Times New Roman"/>
        <charset val="134"/>
      </rPr>
      <t>2013</t>
    </r>
    <r>
      <rPr>
        <sz val="9"/>
        <rFont val="宋体"/>
        <charset val="134"/>
      </rPr>
      <t>年</t>
    </r>
  </si>
  <si>
    <r>
      <rPr>
        <sz val="9"/>
        <rFont val="Times New Roman"/>
        <charset val="134"/>
      </rPr>
      <t>YM80006</t>
    </r>
    <r>
      <rPr>
        <sz val="9"/>
        <rFont val="宋体"/>
        <charset val="134"/>
      </rPr>
      <t>归集</t>
    </r>
  </si>
  <si>
    <r>
      <rPr>
        <sz val="9"/>
        <rFont val="Times New Roman"/>
        <charset val="134"/>
      </rPr>
      <t>YM80007</t>
    </r>
    <r>
      <rPr>
        <sz val="9"/>
        <rFont val="宋体"/>
        <charset val="134"/>
      </rPr>
      <t>归集</t>
    </r>
  </si>
  <si>
    <r>
      <rPr>
        <sz val="9"/>
        <rFont val="Times New Roman"/>
        <charset val="134"/>
      </rPr>
      <t>YM80008</t>
    </r>
    <r>
      <rPr>
        <sz val="9"/>
        <rFont val="宋体"/>
        <charset val="134"/>
      </rPr>
      <t>归集</t>
    </r>
  </si>
  <si>
    <r>
      <rPr>
        <sz val="9"/>
        <rFont val="Times New Roman"/>
        <charset val="134"/>
      </rPr>
      <t>YM80015</t>
    </r>
    <r>
      <rPr>
        <sz val="9"/>
        <rFont val="宋体"/>
        <charset val="134"/>
      </rPr>
      <t>归集</t>
    </r>
  </si>
  <si>
    <r>
      <rPr>
        <sz val="9"/>
        <rFont val="Times New Roman"/>
        <charset val="134"/>
      </rPr>
      <t>2014</t>
    </r>
    <r>
      <rPr>
        <sz val="9"/>
        <rFont val="宋体"/>
        <charset val="134"/>
      </rPr>
      <t>年</t>
    </r>
  </si>
  <si>
    <r>
      <rPr>
        <sz val="9"/>
        <rFont val="Times New Roman"/>
        <charset val="134"/>
      </rPr>
      <t>YM80016</t>
    </r>
    <r>
      <rPr>
        <sz val="9"/>
        <rFont val="宋体"/>
        <charset val="134"/>
      </rPr>
      <t>归集</t>
    </r>
  </si>
  <si>
    <r>
      <rPr>
        <sz val="9"/>
        <rFont val="Times New Roman"/>
        <charset val="134"/>
      </rPr>
      <t>YM80017</t>
    </r>
    <r>
      <rPr>
        <sz val="9"/>
        <rFont val="宋体"/>
        <charset val="134"/>
      </rPr>
      <t>归集</t>
    </r>
  </si>
  <si>
    <r>
      <rPr>
        <sz val="18"/>
        <rFont val="黑体"/>
        <charset val="134"/>
      </rPr>
      <t>存货</t>
    </r>
    <r>
      <rPr>
        <sz val="18"/>
        <rFont val="Times New Roman"/>
        <charset val="134"/>
      </rPr>
      <t>—</t>
    </r>
    <r>
      <rPr>
        <sz val="18"/>
        <rFont val="黑体"/>
        <charset val="134"/>
      </rPr>
      <t>产成品（开发产品）清查评估明细表</t>
    </r>
  </si>
  <si>
    <t>评估基准日：2020年6月30日</t>
  </si>
  <si>
    <t>楼盘名称</t>
  </si>
  <si>
    <t>单元号及房号</t>
  </si>
  <si>
    <t>建筑物总层数</t>
  </si>
  <si>
    <t>待估物业所在楼层</t>
  </si>
  <si>
    <t>详细座落地址</t>
  </si>
  <si>
    <t>建成日期</t>
  </si>
  <si>
    <t>结构</t>
  </si>
  <si>
    <t>标准层层高</t>
  </si>
  <si>
    <t>房屋设计用途</t>
  </si>
  <si>
    <t>房屋实际用途</t>
  </si>
  <si>
    <r>
      <rPr>
        <sz val="10"/>
        <rFont val="宋体"/>
        <charset val="134"/>
      </rPr>
      <t>楼盘总建筑面积(m</t>
    </r>
    <r>
      <rPr>
        <vertAlign val="superscript"/>
        <sz val="10"/>
        <rFont val="宋体"/>
        <charset val="134"/>
      </rPr>
      <t>2</t>
    </r>
    <r>
      <rPr>
        <sz val="10"/>
        <rFont val="宋体"/>
        <charset val="134"/>
      </rPr>
      <t>)</t>
    </r>
  </si>
  <si>
    <r>
      <rPr>
        <sz val="10"/>
        <rFont val="宋体"/>
        <charset val="134"/>
      </rPr>
      <t>基准日前已销售面积(m</t>
    </r>
    <r>
      <rPr>
        <vertAlign val="superscript"/>
        <sz val="10"/>
        <rFont val="宋体"/>
        <charset val="134"/>
      </rPr>
      <t>2)</t>
    </r>
  </si>
  <si>
    <t>基准日前销售总金额（元）</t>
  </si>
  <si>
    <t>剩余建筑面积(m2)</t>
  </si>
  <si>
    <r>
      <rPr>
        <sz val="10"/>
        <rFont val="宋体"/>
        <charset val="134"/>
      </rPr>
      <t>剩余面积中，基准日后已销售面积(m</t>
    </r>
    <r>
      <rPr>
        <vertAlign val="superscript"/>
        <sz val="10"/>
        <rFont val="宋体"/>
        <charset val="134"/>
      </rPr>
      <t>2)</t>
    </r>
  </si>
  <si>
    <t>剩余面积中，基准日后销售总金额（元）</t>
  </si>
  <si>
    <t>同区位相似楼盘名称A</t>
  </si>
  <si>
    <t>相似楼盘A销售均价（元/m2）</t>
  </si>
  <si>
    <t>同区位相似楼盘名称B</t>
  </si>
  <si>
    <t>相似楼盘B销售均价（元/m2）</t>
  </si>
  <si>
    <t>同区位相似楼盘名称C</t>
  </si>
  <si>
    <t>相似楼盘C销售均价（元/m2）</t>
  </si>
  <si>
    <r>
      <rPr>
        <sz val="10"/>
        <rFont val="宋体"/>
        <charset val="134"/>
      </rPr>
      <t>使用状况</t>
    </r>
    <r>
      <rPr>
        <sz val="10"/>
        <rFont val="Times New Roman"/>
        <charset val="134"/>
      </rPr>
      <t>(</t>
    </r>
    <r>
      <rPr>
        <sz val="10"/>
        <rFont val="宋体"/>
        <charset val="134"/>
      </rPr>
      <t>自用</t>
    </r>
    <r>
      <rPr>
        <sz val="10"/>
        <rFont val="Times New Roman"/>
        <charset val="134"/>
      </rPr>
      <t>\</t>
    </r>
    <r>
      <rPr>
        <sz val="10"/>
        <rFont val="宋体"/>
        <charset val="134"/>
      </rPr>
      <t>出租</t>
    </r>
    <r>
      <rPr>
        <sz val="10"/>
        <rFont val="Times New Roman"/>
        <charset val="134"/>
      </rPr>
      <t>\</t>
    </r>
    <r>
      <rPr>
        <sz val="10"/>
        <rFont val="宋体"/>
        <charset val="134"/>
      </rPr>
      <t>待售</t>
    </r>
    <r>
      <rPr>
        <sz val="10"/>
        <rFont val="Times New Roman"/>
        <charset val="134"/>
      </rPr>
      <t>)</t>
    </r>
  </si>
  <si>
    <t>土地取得手续是否完备？</t>
  </si>
  <si>
    <t>土地权属性质</t>
  </si>
  <si>
    <t>土地使用证号或土地使用证明</t>
  </si>
  <si>
    <t>土地用途</t>
  </si>
  <si>
    <t>土地面积(m2)</t>
  </si>
  <si>
    <t>建设用地规划许可证号</t>
  </si>
  <si>
    <t>建设工程规划许可证号</t>
  </si>
  <si>
    <t>建设工程开工证号</t>
  </si>
  <si>
    <t>商品房销(预)售许可证号</t>
  </si>
  <si>
    <t>房产证号</t>
  </si>
  <si>
    <t>项目经营方式是自主经营、还是合资合作开发？</t>
  </si>
  <si>
    <t>房屋主体工程是自建还是出包？</t>
  </si>
  <si>
    <t>是否抵押</t>
  </si>
  <si>
    <t>尚欠地价款（元）</t>
  </si>
  <si>
    <t>尚欠工程施工款（元）</t>
  </si>
  <si>
    <t>尚欠其他款项（元）</t>
  </si>
  <si>
    <r>
      <rPr>
        <sz val="18"/>
        <rFont val="黑体"/>
        <charset val="134"/>
      </rPr>
      <t>存货</t>
    </r>
    <r>
      <rPr>
        <sz val="18"/>
        <rFont val="Times New Roman"/>
        <charset val="134"/>
      </rPr>
      <t>—</t>
    </r>
    <r>
      <rPr>
        <sz val="18"/>
        <rFont val="黑体"/>
        <charset val="134"/>
      </rPr>
      <t>在产品（自制半成品）评估明细表</t>
    </r>
  </si>
  <si>
    <r>
      <rPr>
        <sz val="10"/>
        <rFont val="宋体"/>
        <charset val="134"/>
      </rPr>
      <t>小</t>
    </r>
    <r>
      <rPr>
        <sz val="10"/>
        <rFont val="Times New Roman"/>
        <charset val="134"/>
      </rPr>
      <t xml:space="preserve">            </t>
    </r>
    <r>
      <rPr>
        <sz val="10"/>
        <rFont val="宋体"/>
        <charset val="134"/>
      </rPr>
      <t>计</t>
    </r>
  </si>
  <si>
    <r>
      <rPr>
        <sz val="18"/>
        <rFont val="黑体"/>
        <charset val="134"/>
      </rPr>
      <t>存货</t>
    </r>
    <r>
      <rPr>
        <sz val="18"/>
        <rFont val="Times New Roman"/>
        <charset val="134"/>
      </rPr>
      <t>—</t>
    </r>
    <r>
      <rPr>
        <sz val="18"/>
        <rFont val="黑体"/>
        <charset val="134"/>
      </rPr>
      <t>在产品（开发成本）清查评估明细表</t>
    </r>
  </si>
  <si>
    <t>项目名称</t>
  </si>
  <si>
    <t>费用名称</t>
  </si>
  <si>
    <r>
      <rPr>
        <sz val="10"/>
        <rFont val="宋体"/>
        <charset val="134"/>
      </rPr>
      <t>拟开发建筑面积(m</t>
    </r>
    <r>
      <rPr>
        <vertAlign val="superscript"/>
        <sz val="10"/>
        <rFont val="宋体"/>
        <charset val="134"/>
      </rPr>
      <t>2</t>
    </r>
    <r>
      <rPr>
        <sz val="10"/>
        <rFont val="宋体"/>
        <charset val="134"/>
      </rPr>
      <t>)</t>
    </r>
  </si>
  <si>
    <t>开工日期</t>
  </si>
  <si>
    <t>预计完工日期</t>
  </si>
  <si>
    <t>预计总投资额（万元）</t>
  </si>
  <si>
    <t>已投资额（万元）</t>
  </si>
  <si>
    <t>开发进度</t>
  </si>
  <si>
    <t>工程形象进度</t>
  </si>
  <si>
    <t>实际进度与计划进度是否存在较大差异？</t>
  </si>
  <si>
    <t>差异原因说明</t>
  </si>
  <si>
    <t>项目是否存在停工可能?</t>
  </si>
  <si>
    <t>土地取得方式(出让、转让、招拍挂）</t>
  </si>
  <si>
    <t>土地取得时间</t>
  </si>
  <si>
    <t>土地面积（平方米）</t>
  </si>
  <si>
    <t>证载土地使用者</t>
  </si>
  <si>
    <t>商品房预、销售许可证号</t>
  </si>
  <si>
    <t>项目经营方式是自已开发还是合作开发？</t>
  </si>
  <si>
    <t>房屋用途</t>
  </si>
  <si>
    <t>销售方式:预售还是现房销售</t>
  </si>
  <si>
    <t>预售比例</t>
  </si>
  <si>
    <t>预售价格</t>
  </si>
  <si>
    <r>
      <rPr>
        <sz val="18"/>
        <rFont val="黑体"/>
        <charset val="134"/>
      </rPr>
      <t>存货</t>
    </r>
    <r>
      <rPr>
        <sz val="18"/>
        <rFont val="Times New Roman"/>
        <charset val="134"/>
      </rPr>
      <t>—</t>
    </r>
    <r>
      <rPr>
        <sz val="18"/>
        <rFont val="黑体"/>
        <charset val="134"/>
      </rPr>
      <t>发出商品评估明细表</t>
    </r>
  </si>
  <si>
    <t>商品名称</t>
  </si>
  <si>
    <t>对方单位名称</t>
  </si>
  <si>
    <r>
      <rPr>
        <sz val="18"/>
        <rFont val="黑体"/>
        <charset val="134"/>
      </rPr>
      <t>存货</t>
    </r>
    <r>
      <rPr>
        <sz val="18"/>
        <rFont val="Times New Roman"/>
        <charset val="134"/>
      </rPr>
      <t>—</t>
    </r>
    <r>
      <rPr>
        <sz val="18"/>
        <rFont val="黑体"/>
        <charset val="134"/>
      </rPr>
      <t>在用周转材料评估明细表</t>
    </r>
  </si>
  <si>
    <t>启用日期</t>
  </si>
  <si>
    <t>原始入账价值</t>
  </si>
  <si>
    <r>
      <rPr>
        <sz val="10"/>
        <rFont val="宋体"/>
        <charset val="134"/>
      </rPr>
      <t>成新率</t>
    </r>
    <r>
      <rPr>
        <sz val="10"/>
        <rFont val="Times New Roman"/>
        <charset val="134"/>
      </rPr>
      <t>%</t>
    </r>
  </si>
  <si>
    <t>存货—农产品清查评估明细表</t>
  </si>
  <si>
    <t>成新率%</t>
  </si>
  <si>
    <t>合            计</t>
  </si>
  <si>
    <t>存货—消耗性生物资产清查评估明细表</t>
  </si>
  <si>
    <t>冠高</t>
  </si>
  <si>
    <t>胸径</t>
  </si>
  <si>
    <t>存货—工程施工清查评估明细表</t>
  </si>
  <si>
    <t>项目及内容</t>
  </si>
  <si>
    <t>合同造价</t>
  </si>
  <si>
    <r>
      <rPr>
        <u/>
        <sz val="10"/>
        <color indexed="12"/>
        <rFont val="宋体"/>
        <charset val="134"/>
      </rPr>
      <t>返回索引页</t>
    </r>
  </si>
  <si>
    <r>
      <rPr>
        <u/>
        <sz val="10"/>
        <color indexed="12"/>
        <rFont val="宋体"/>
        <charset val="134"/>
      </rPr>
      <t>返回</t>
    </r>
  </si>
  <si>
    <t>合同资产评估明细表</t>
  </si>
  <si>
    <r>
      <rPr>
        <sz val="10"/>
        <rFont val="宋体"/>
        <charset val="134"/>
      </rPr>
      <t>金额单位：人民币元</t>
    </r>
  </si>
  <si>
    <r>
      <rPr>
        <sz val="10"/>
        <color indexed="8"/>
        <rFont val="宋体"/>
        <charset val="134"/>
      </rPr>
      <t>工程项目名称</t>
    </r>
  </si>
  <si>
    <r>
      <rPr>
        <sz val="10"/>
        <color indexed="8"/>
        <rFont val="宋体"/>
        <charset val="134"/>
      </rPr>
      <t>合同金额</t>
    </r>
  </si>
  <si>
    <r>
      <rPr>
        <sz val="10"/>
        <color indexed="8"/>
        <rFont val="宋体"/>
        <charset val="134"/>
      </rPr>
      <t>主要施工地点</t>
    </r>
  </si>
  <si>
    <r>
      <rPr>
        <sz val="10"/>
        <color indexed="8"/>
        <rFont val="宋体"/>
        <charset val="134"/>
      </rPr>
      <t>设计单位</t>
    </r>
  </si>
  <si>
    <r>
      <rPr>
        <sz val="10"/>
        <color indexed="8"/>
        <rFont val="宋体"/>
        <charset val="134"/>
      </rPr>
      <t>监理单位</t>
    </r>
  </si>
  <si>
    <r>
      <rPr>
        <sz val="10"/>
        <color indexed="8"/>
        <rFont val="宋体"/>
        <charset val="134"/>
      </rPr>
      <t>开工日期</t>
    </r>
  </si>
  <si>
    <r>
      <rPr>
        <sz val="10"/>
        <color indexed="8"/>
        <rFont val="宋体"/>
        <charset val="134"/>
      </rPr>
      <t>预计完工日期</t>
    </r>
  </si>
  <si>
    <r>
      <rPr>
        <sz val="10"/>
        <color indexed="8"/>
        <rFont val="宋体"/>
        <charset val="134"/>
      </rPr>
      <t>工程形象进度</t>
    </r>
    <r>
      <rPr>
        <sz val="10"/>
        <color indexed="8"/>
        <rFont val="Times New Roman"/>
        <charset val="134"/>
      </rPr>
      <t>%</t>
    </r>
  </si>
  <si>
    <r>
      <rPr>
        <sz val="10"/>
        <color indexed="8"/>
        <rFont val="宋体"/>
        <charset val="134"/>
      </rPr>
      <t>工程施工</t>
    </r>
  </si>
  <si>
    <t>经业主确认的已完成工程额（工程结算）</t>
  </si>
  <si>
    <r>
      <rPr>
        <sz val="10"/>
        <color indexed="8"/>
        <rFont val="宋体"/>
        <charset val="134"/>
      </rPr>
      <t>已到账工程款</t>
    </r>
  </si>
  <si>
    <r>
      <rPr>
        <sz val="10"/>
        <color indexed="8"/>
        <rFont val="宋体"/>
        <charset val="134"/>
      </rPr>
      <t>是否发生非正常停工</t>
    </r>
  </si>
  <si>
    <r>
      <rPr>
        <sz val="10"/>
        <color indexed="8"/>
        <rFont val="宋体"/>
        <charset val="134"/>
      </rPr>
      <t>是否发生争议事项</t>
    </r>
  </si>
  <si>
    <r>
      <rPr>
        <sz val="10"/>
        <color indexed="8"/>
        <rFont val="宋体"/>
        <charset val="134"/>
      </rPr>
      <t>是否为总承包工程</t>
    </r>
  </si>
  <si>
    <r>
      <rPr>
        <sz val="10"/>
        <color indexed="8"/>
        <rFont val="宋体"/>
        <charset val="134"/>
      </rPr>
      <t>分包商数量</t>
    </r>
  </si>
  <si>
    <r>
      <rPr>
        <sz val="10"/>
        <color indexed="8"/>
        <rFont val="宋体"/>
        <charset val="134"/>
      </rPr>
      <t>分包合同金额合计</t>
    </r>
  </si>
  <si>
    <r>
      <rPr>
        <sz val="10"/>
        <rFont val="宋体"/>
        <charset val="134"/>
      </rPr>
      <t>审计前账面值</t>
    </r>
  </si>
  <si>
    <t>审计调整-账面价值</t>
  </si>
  <si>
    <t>审计调整-坏账准备</t>
  </si>
  <si>
    <r>
      <rPr>
        <sz val="10"/>
        <rFont val="宋体"/>
        <charset val="134"/>
      </rPr>
      <t>账面价值</t>
    </r>
  </si>
  <si>
    <r>
      <rPr>
        <sz val="10"/>
        <rFont val="宋体"/>
        <charset val="134"/>
      </rPr>
      <t>评估价值</t>
    </r>
  </si>
  <si>
    <t>风险损失</t>
  </si>
  <si>
    <r>
      <rPr>
        <sz val="10"/>
        <rFont val="宋体"/>
        <charset val="134"/>
      </rPr>
      <t>备注</t>
    </r>
  </si>
  <si>
    <r>
      <rPr>
        <sz val="10"/>
        <color indexed="8"/>
        <rFont val="宋体"/>
        <charset val="134"/>
      </rPr>
      <t>材料费</t>
    </r>
  </si>
  <si>
    <r>
      <rPr>
        <sz val="10"/>
        <color indexed="8"/>
        <rFont val="宋体"/>
        <charset val="134"/>
      </rPr>
      <t>人工费</t>
    </r>
  </si>
  <si>
    <r>
      <rPr>
        <sz val="10"/>
        <color indexed="8"/>
        <rFont val="宋体"/>
        <charset val="134"/>
      </rPr>
      <t>分包费</t>
    </r>
  </si>
  <si>
    <r>
      <rPr>
        <sz val="10"/>
        <color indexed="8"/>
        <rFont val="宋体"/>
        <charset val="134"/>
      </rPr>
      <t>其他</t>
    </r>
  </si>
  <si>
    <t>毛利</t>
  </si>
  <si>
    <r>
      <rPr>
        <sz val="10"/>
        <color indexed="8"/>
        <rFont val="宋体"/>
        <charset val="134"/>
      </rPr>
      <t>合计</t>
    </r>
  </si>
  <si>
    <t/>
  </si>
  <si>
    <t>减：预计风险损失</t>
  </si>
  <si>
    <t>净额</t>
  </si>
  <si>
    <r>
      <rPr>
        <u/>
        <sz val="8"/>
        <color indexed="12"/>
        <rFont val="宋体"/>
        <charset val="134"/>
      </rPr>
      <t>返回索引页</t>
    </r>
  </si>
  <si>
    <r>
      <rPr>
        <u/>
        <sz val="8"/>
        <color indexed="12"/>
        <rFont val="宋体"/>
        <charset val="134"/>
      </rPr>
      <t>返回</t>
    </r>
  </si>
  <si>
    <t>持有待售资产评估明细表</t>
  </si>
  <si>
    <r>
      <rPr>
        <sz val="10"/>
        <rFont val="宋体"/>
        <charset val="134"/>
      </rPr>
      <t>序号</t>
    </r>
  </si>
  <si>
    <r>
      <rPr>
        <sz val="10"/>
        <rFont val="宋体"/>
        <charset val="134"/>
      </rPr>
      <t>发生日期</t>
    </r>
  </si>
  <si>
    <r>
      <rPr>
        <sz val="10"/>
        <rFont val="宋体"/>
        <charset val="134"/>
      </rPr>
      <t>股利所属期间</t>
    </r>
  </si>
  <si>
    <t>一年内到期的非流动资产评估明细表</t>
  </si>
  <si>
    <t>结算内容</t>
  </si>
  <si>
    <t>其他流动资产评估明细表</t>
  </si>
  <si>
    <t>非流动资产评估汇总表</t>
  </si>
  <si>
    <r>
      <rPr>
        <sz val="11"/>
        <rFont val="宋体"/>
        <charset val="134"/>
      </rPr>
      <t>债权投资</t>
    </r>
  </si>
  <si>
    <t>其他权益工具投资</t>
  </si>
  <si>
    <t>4</t>
  </si>
  <si>
    <t>可供出售金融资产评估汇总表</t>
  </si>
  <si>
    <t>4-1-1</t>
  </si>
  <si>
    <t>可供出售金融资产-股票投资</t>
  </si>
  <si>
    <t>4-1-2</t>
  </si>
  <si>
    <t>可供出售金融资产-债券投资</t>
  </si>
  <si>
    <t>4-1-3</t>
  </si>
  <si>
    <r>
      <rPr>
        <sz val="10"/>
        <rFont val="宋体"/>
        <charset val="134"/>
      </rPr>
      <t>可供出售金融资产</t>
    </r>
    <r>
      <rPr>
        <sz val="10"/>
        <rFont val="Times New Roman"/>
        <charset val="134"/>
      </rPr>
      <t>-</t>
    </r>
    <r>
      <rPr>
        <sz val="10"/>
        <rFont val="宋体"/>
        <charset val="134"/>
      </rPr>
      <t>股权投资</t>
    </r>
  </si>
  <si>
    <t>4-1-4</t>
  </si>
  <si>
    <t>可供出售金融资产-其他投资</t>
  </si>
  <si>
    <t>可供出售金融资产合计</t>
  </si>
  <si>
    <t>减：可供出售金融资产减值准备</t>
  </si>
  <si>
    <t>可供出售金融资产净额</t>
  </si>
  <si>
    <t>可供出售金融资产—股票投资评估明细表</t>
  </si>
  <si>
    <t>股票性质</t>
  </si>
  <si>
    <r>
      <rPr>
        <sz val="10"/>
        <rFont val="宋体"/>
        <charset val="134"/>
      </rPr>
      <t>持股比例</t>
    </r>
    <r>
      <rPr>
        <sz val="10"/>
        <rFont val="Times New Roman"/>
        <charset val="134"/>
      </rPr>
      <t>%</t>
    </r>
  </si>
  <si>
    <t>基准日市价</t>
  </si>
  <si>
    <t>取得成本</t>
  </si>
  <si>
    <t>可供出售金融资产—债券投资评估明细表</t>
  </si>
  <si>
    <t>债券种类</t>
  </si>
  <si>
    <t>到期日</t>
  </si>
  <si>
    <t>成本（面值）</t>
  </si>
  <si>
    <t>可供出售金融资产—股权投资评估明细表</t>
  </si>
  <si>
    <t>金融资产名称</t>
  </si>
  <si>
    <t>持有数量</t>
  </si>
  <si>
    <t>投资成本</t>
  </si>
  <si>
    <t>可供出售金融资产—其他投资评估明细表</t>
  </si>
  <si>
    <t>持有至到期投资评估明细表</t>
  </si>
  <si>
    <t>投资类别</t>
  </si>
  <si>
    <t>减：持有至到期投资减值准备</t>
  </si>
  <si>
    <t>债权投资评估明细表</t>
  </si>
  <si>
    <r>
      <rPr>
        <sz val="10"/>
        <rFont val="宋体"/>
        <charset val="134"/>
      </rPr>
      <t>被投资单位名称</t>
    </r>
  </si>
  <si>
    <r>
      <rPr>
        <sz val="10"/>
        <rFont val="宋体"/>
        <charset val="134"/>
      </rPr>
      <t>投资类别</t>
    </r>
  </si>
  <si>
    <r>
      <rPr>
        <sz val="10"/>
        <rFont val="宋体"/>
        <charset val="134"/>
      </rPr>
      <t>投资日期</t>
    </r>
  </si>
  <si>
    <r>
      <rPr>
        <sz val="10"/>
        <rFont val="宋体"/>
        <charset val="134"/>
      </rPr>
      <t>到期日</t>
    </r>
  </si>
  <si>
    <r>
      <rPr>
        <sz val="10"/>
        <rFont val="宋体"/>
        <charset val="134"/>
      </rPr>
      <t>投资成本</t>
    </r>
  </si>
  <si>
    <r>
      <rPr>
        <sz val="10"/>
        <rFont val="宋体"/>
        <charset val="134"/>
      </rPr>
      <t>增减值</t>
    </r>
  </si>
  <si>
    <r>
      <rPr>
        <sz val="10"/>
        <rFont val="宋体"/>
        <charset val="134"/>
      </rPr>
      <t>减：</t>
    </r>
    <r>
      <rPr>
        <sz val="10"/>
        <rFont val="Microsoft YaHei UI"/>
        <charset val="134"/>
      </rPr>
      <t>债权投资</t>
    </r>
    <r>
      <rPr>
        <sz val="10"/>
        <rFont val="宋体"/>
        <charset val="134"/>
      </rPr>
      <t>减值准备</t>
    </r>
  </si>
  <si>
    <t>其他债权投资评估明细表</t>
  </si>
  <si>
    <r>
      <rPr>
        <sz val="10"/>
        <rFont val="宋体"/>
        <charset val="134"/>
      </rPr>
      <t>基准日市价</t>
    </r>
  </si>
  <si>
    <r>
      <rPr>
        <sz val="10"/>
        <rFont val="宋体"/>
        <charset val="134"/>
      </rPr>
      <t>取得成本</t>
    </r>
  </si>
  <si>
    <t>长期应收款评估明细表</t>
  </si>
  <si>
    <t>长期股权投资评估明细表</t>
  </si>
  <si>
    <t>协议投资期限</t>
  </si>
  <si>
    <t>减：长期股权投资减值准备</t>
  </si>
  <si>
    <r>
      <rPr>
        <sz val="18"/>
        <rFont val="黑体"/>
        <charset val="134"/>
      </rPr>
      <t>其他权益工具投资评估明细表</t>
    </r>
  </si>
  <si>
    <t>性质</t>
  </si>
  <si>
    <t>持股比例%</t>
  </si>
  <si>
    <t>基准日收盘价</t>
  </si>
  <si>
    <t>减：减值准备</t>
  </si>
  <si>
    <t>其他非流动金融资产评估明细表</t>
  </si>
  <si>
    <t>结算对象</t>
  </si>
  <si>
    <t>项目内容</t>
  </si>
  <si>
    <r>
      <rPr>
        <sz val="10"/>
        <rFont val="宋体"/>
        <charset val="134"/>
      </rPr>
      <t>数量</t>
    </r>
  </si>
  <si>
    <r>
      <rPr>
        <sz val="10"/>
        <rFont val="宋体"/>
        <charset val="134"/>
      </rPr>
      <t>形成日期</t>
    </r>
  </si>
  <si>
    <t>原始发生金额</t>
  </si>
  <si>
    <r>
      <rPr>
        <sz val="18"/>
        <rFont val="黑体"/>
        <charset val="134"/>
      </rPr>
      <t>投资性房地产资产评估汇总表</t>
    </r>
  </si>
  <si>
    <r>
      <rPr>
        <sz val="10"/>
        <rFont val="宋体"/>
        <charset val="134"/>
      </rPr>
      <t>投资性房地产</t>
    </r>
    <r>
      <rPr>
        <sz val="10"/>
        <rFont val="Times New Roman"/>
        <charset val="134"/>
      </rPr>
      <t>—</t>
    </r>
    <r>
      <rPr>
        <sz val="10"/>
        <rFont val="宋体"/>
        <charset val="134"/>
      </rPr>
      <t>房屋（采用成本模式计量）余额</t>
    </r>
  </si>
  <si>
    <r>
      <rPr>
        <sz val="10"/>
        <rFont val="Times New Roman"/>
        <charset val="134"/>
      </rPr>
      <t xml:space="preserve">  </t>
    </r>
    <r>
      <rPr>
        <sz val="10"/>
        <rFont val="宋体"/>
        <charset val="134"/>
      </rPr>
      <t>减：减值准备</t>
    </r>
  </si>
  <si>
    <r>
      <rPr>
        <sz val="10"/>
        <rFont val="宋体"/>
        <charset val="134"/>
      </rPr>
      <t>投资性房地产</t>
    </r>
    <r>
      <rPr>
        <sz val="10"/>
        <rFont val="Times New Roman"/>
        <charset val="134"/>
      </rPr>
      <t>—</t>
    </r>
    <r>
      <rPr>
        <sz val="10"/>
        <rFont val="宋体"/>
        <charset val="134"/>
      </rPr>
      <t>房屋（采用成本模式计量）</t>
    </r>
  </si>
  <si>
    <r>
      <rPr>
        <sz val="10"/>
        <rFont val="宋体"/>
        <charset val="134"/>
      </rPr>
      <t>投资性房地产</t>
    </r>
    <r>
      <rPr>
        <sz val="10"/>
        <rFont val="Times New Roman"/>
        <charset val="134"/>
      </rPr>
      <t>—</t>
    </r>
    <r>
      <rPr>
        <sz val="10"/>
        <rFont val="宋体"/>
        <charset val="134"/>
      </rPr>
      <t>房屋（采用公允模式计量）</t>
    </r>
  </si>
  <si>
    <t>投资性房地产—土地（采用成本模式计量）</t>
  </si>
  <si>
    <r>
      <rPr>
        <sz val="10"/>
        <rFont val="宋体"/>
        <charset val="134"/>
      </rPr>
      <t>投资性房地产</t>
    </r>
    <r>
      <rPr>
        <sz val="10"/>
        <rFont val="Times New Roman"/>
        <charset val="134"/>
      </rPr>
      <t>—</t>
    </r>
    <r>
      <rPr>
        <sz val="10"/>
        <rFont val="宋体"/>
        <charset val="134"/>
      </rPr>
      <t>土地（采用公允模式计量）</t>
    </r>
  </si>
  <si>
    <t>账面余额合计</t>
  </si>
  <si>
    <r>
      <rPr>
        <sz val="10"/>
        <rFont val="宋体"/>
        <charset val="134"/>
      </rPr>
      <t>减：减值准备</t>
    </r>
  </si>
  <si>
    <r>
      <rPr>
        <sz val="10"/>
        <rFont val="宋体"/>
        <charset val="134"/>
      </rPr>
      <t>账面净值合计</t>
    </r>
  </si>
  <si>
    <t>投资性房地产——房屋评估明细表</t>
  </si>
  <si>
    <t>（采用成本模式计量）</t>
  </si>
  <si>
    <r>
      <rPr>
        <sz val="10"/>
        <rFont val="宋体"/>
        <charset val="134"/>
      </rPr>
      <t>资产编号</t>
    </r>
  </si>
  <si>
    <t>权证编号</t>
  </si>
  <si>
    <t>证载权利人</t>
  </si>
  <si>
    <t>房屋名称</t>
  </si>
  <si>
    <t>无法办证原因</t>
  </si>
  <si>
    <r>
      <rPr>
        <sz val="10"/>
        <rFont val="宋体"/>
        <charset val="134"/>
      </rPr>
      <t>房屋用途</t>
    </r>
  </si>
  <si>
    <t>具体位置</t>
  </si>
  <si>
    <r>
      <rPr>
        <sz val="10"/>
        <rFont val="宋体"/>
        <charset val="134"/>
      </rPr>
      <t>对应土地证号</t>
    </r>
  </si>
  <si>
    <t>来源（外购、自建、自用转入、存货转入等）</t>
  </si>
  <si>
    <t>建成
年月</t>
  </si>
  <si>
    <r>
      <rPr>
        <sz val="10"/>
        <rFont val="宋体"/>
        <charset val="134"/>
      </rPr>
      <t>建筑</t>
    </r>
    <r>
      <rPr>
        <sz val="10"/>
        <rFont val="宋体"/>
        <charset val="134"/>
      </rPr>
      <t>面积</t>
    </r>
  </si>
  <si>
    <r>
      <rPr>
        <sz val="10"/>
        <rFont val="宋体"/>
        <charset val="134"/>
      </rPr>
      <t>成本单价</t>
    </r>
    <r>
      <rPr>
        <sz val="10"/>
        <rFont val="Times New Roman"/>
        <charset val="134"/>
      </rPr>
      <t>(</t>
    </r>
    <r>
      <rPr>
        <sz val="10"/>
        <rFont val="宋体"/>
        <charset val="134"/>
      </rPr>
      <t>元</t>
    </r>
    <r>
      <rPr>
        <sz val="10"/>
        <rFont val="Times New Roman"/>
        <charset val="134"/>
      </rPr>
      <t>/m</t>
    </r>
    <r>
      <rPr>
        <vertAlign val="superscript"/>
        <sz val="10"/>
        <rFont val="Times New Roman"/>
        <charset val="134"/>
      </rPr>
      <t>2</t>
    </r>
    <r>
      <rPr>
        <sz val="10"/>
        <rFont val="Times New Roman"/>
        <charset val="134"/>
      </rPr>
      <t>)</t>
    </r>
  </si>
  <si>
    <r>
      <rPr>
        <sz val="10"/>
        <rFont val="宋体"/>
        <charset val="134"/>
      </rPr>
      <t>评估单价</t>
    </r>
    <r>
      <rPr>
        <sz val="10"/>
        <rFont val="Times New Roman"/>
        <charset val="134"/>
      </rPr>
      <t>(</t>
    </r>
    <r>
      <rPr>
        <sz val="10"/>
        <rFont val="宋体"/>
        <charset val="134"/>
      </rPr>
      <t>元</t>
    </r>
    <r>
      <rPr>
        <sz val="10"/>
        <rFont val="Times New Roman"/>
        <charset val="134"/>
      </rPr>
      <t>/m</t>
    </r>
    <r>
      <rPr>
        <vertAlign val="superscript"/>
        <sz val="10"/>
        <rFont val="Times New Roman"/>
        <charset val="134"/>
      </rPr>
      <t>2</t>
    </r>
    <r>
      <rPr>
        <sz val="10"/>
        <rFont val="Times New Roman"/>
        <charset val="134"/>
      </rPr>
      <t>)</t>
    </r>
  </si>
  <si>
    <t>原值</t>
  </si>
  <si>
    <t>净值</t>
  </si>
  <si>
    <t>减：投资性房地产减值准备</t>
  </si>
  <si>
    <t>净     额</t>
  </si>
  <si>
    <t>（采用公允价值模式计量）</t>
  </si>
  <si>
    <t>被评估单位（或者产权持有单位）：</t>
  </si>
  <si>
    <r>
      <rPr>
        <sz val="10"/>
        <rFont val="宋体"/>
        <charset val="134"/>
      </rPr>
      <t>建筑</t>
    </r>
    <r>
      <rPr>
        <sz val="10"/>
        <rFont val="Times New Roman"/>
        <charset val="134"/>
      </rPr>
      <t xml:space="preserve">          </t>
    </r>
    <r>
      <rPr>
        <sz val="10"/>
        <rFont val="宋体"/>
        <charset val="134"/>
      </rPr>
      <t>面积</t>
    </r>
  </si>
  <si>
    <t>原始入帐价值    （转入日公允价值）</t>
  </si>
  <si>
    <t>增减值</t>
  </si>
  <si>
    <t>现场勘察简单记录</t>
  </si>
  <si>
    <t>投资性房地产——土地使用权评估明细表</t>
  </si>
  <si>
    <t>土地权证编号</t>
  </si>
  <si>
    <t>宗地名称</t>
  </si>
  <si>
    <t>土地位置</t>
  </si>
  <si>
    <t>取得日期</t>
  </si>
  <si>
    <t>用地性质</t>
  </si>
  <si>
    <t>准用年限</t>
  </si>
  <si>
    <t>开发程度</t>
  </si>
  <si>
    <r>
      <rPr>
        <sz val="10"/>
        <rFont val="宋体"/>
        <charset val="134"/>
      </rPr>
      <t>面积</t>
    </r>
    <r>
      <rPr>
        <sz val="10"/>
        <rFont val="Times New Roman"/>
        <charset val="134"/>
      </rPr>
      <t>(m</t>
    </r>
    <r>
      <rPr>
        <vertAlign val="superscript"/>
        <sz val="10"/>
        <rFont val="Times New Roman"/>
        <charset val="134"/>
      </rPr>
      <t>2</t>
    </r>
    <r>
      <rPr>
        <sz val="10"/>
        <rFont val="Times New Roman"/>
        <charset val="134"/>
      </rPr>
      <t>)</t>
    </r>
  </si>
  <si>
    <t>原始入账价值（转入日公允价值）</t>
  </si>
  <si>
    <t>固定资产评估汇总表</t>
  </si>
  <si>
    <t>房屋建筑物类合计</t>
  </si>
  <si>
    <t>设备类合计</t>
  </si>
  <si>
    <r>
      <rPr>
        <sz val="10"/>
        <rFont val="Times New Roman"/>
        <charset val="134"/>
      </rPr>
      <t>固定资产</t>
    </r>
    <r>
      <rPr>
        <sz val="10"/>
        <color indexed="8"/>
        <rFont val="Times New Roman"/>
        <charset val="134"/>
      </rPr>
      <t>-</t>
    </r>
    <r>
      <rPr>
        <sz val="10"/>
        <color indexed="8"/>
        <rFont val="宋体"/>
        <charset val="134"/>
      </rPr>
      <t>房屋建筑物</t>
    </r>
  </si>
  <si>
    <r>
      <rPr>
        <sz val="10"/>
        <rFont val="宋体"/>
        <charset val="134"/>
      </rPr>
      <t>固定资产</t>
    </r>
    <r>
      <rPr>
        <sz val="10"/>
        <color indexed="8"/>
        <rFont val="Times New Roman"/>
        <charset val="134"/>
      </rPr>
      <t>-</t>
    </r>
    <r>
      <rPr>
        <sz val="10"/>
        <color indexed="8"/>
        <rFont val="宋体"/>
        <charset val="134"/>
      </rPr>
      <t>机器设备</t>
    </r>
  </si>
  <si>
    <r>
      <rPr>
        <sz val="10"/>
        <rFont val="Times New Roman"/>
        <charset val="134"/>
      </rPr>
      <t>固定资产</t>
    </r>
    <r>
      <rPr>
        <sz val="10"/>
        <color indexed="8"/>
        <rFont val="Times New Roman"/>
        <charset val="134"/>
      </rPr>
      <t>-</t>
    </r>
    <r>
      <rPr>
        <sz val="10"/>
        <color indexed="8"/>
        <rFont val="宋体"/>
        <charset val="134"/>
      </rPr>
      <t>构筑物及其他辅助设施</t>
    </r>
  </si>
  <si>
    <r>
      <rPr>
        <sz val="10"/>
        <rFont val="Times New Roman"/>
        <charset val="134"/>
      </rPr>
      <t>固定资产</t>
    </r>
    <r>
      <rPr>
        <sz val="10"/>
        <color indexed="8"/>
        <rFont val="Times New Roman"/>
        <charset val="134"/>
      </rPr>
      <t>-</t>
    </r>
    <r>
      <rPr>
        <sz val="10"/>
        <color indexed="8"/>
        <rFont val="宋体"/>
        <charset val="134"/>
      </rPr>
      <t>车辆</t>
    </r>
  </si>
  <si>
    <r>
      <rPr>
        <sz val="10"/>
        <rFont val="Times New Roman"/>
        <charset val="134"/>
      </rPr>
      <t>固定资产</t>
    </r>
    <r>
      <rPr>
        <sz val="10"/>
        <color indexed="8"/>
        <rFont val="Times New Roman"/>
        <charset val="134"/>
      </rPr>
      <t>-</t>
    </r>
    <r>
      <rPr>
        <sz val="10"/>
        <color indexed="8"/>
        <rFont val="宋体"/>
        <charset val="134"/>
      </rPr>
      <t>管道及沟槽</t>
    </r>
  </si>
  <si>
    <r>
      <rPr>
        <sz val="10"/>
        <rFont val="Times New Roman"/>
        <charset val="134"/>
      </rPr>
      <t>固定资产</t>
    </r>
    <r>
      <rPr>
        <sz val="10"/>
        <color indexed="8"/>
        <rFont val="Times New Roman"/>
        <charset val="134"/>
      </rPr>
      <t>-</t>
    </r>
    <r>
      <rPr>
        <sz val="10"/>
        <color indexed="8"/>
        <rFont val="宋体"/>
        <charset val="134"/>
      </rPr>
      <t>电子设备</t>
    </r>
  </si>
  <si>
    <r>
      <rPr>
        <sz val="10"/>
        <rFont val="宋体"/>
        <charset val="134"/>
      </rPr>
      <t>固定资产</t>
    </r>
    <r>
      <rPr>
        <sz val="10"/>
        <rFont val="Times New Roman"/>
        <charset val="134"/>
      </rPr>
      <t>-</t>
    </r>
    <r>
      <rPr>
        <sz val="10"/>
        <rFont val="宋体"/>
        <charset val="134"/>
      </rPr>
      <t>井巷</t>
    </r>
  </si>
  <si>
    <t>固定资产-长输管线</t>
  </si>
  <si>
    <r>
      <rPr>
        <sz val="10"/>
        <rFont val="宋体"/>
        <charset val="134"/>
      </rPr>
      <t>固定资产</t>
    </r>
    <r>
      <rPr>
        <sz val="10"/>
        <rFont val="Times New Roman"/>
        <charset val="134"/>
      </rPr>
      <t>-</t>
    </r>
    <r>
      <rPr>
        <sz val="10"/>
        <rFont val="宋体"/>
        <charset val="134"/>
      </rPr>
      <t>飞机</t>
    </r>
  </si>
  <si>
    <t>固定资产合计</t>
  </si>
  <si>
    <t>减：固定资产减值准备</t>
  </si>
  <si>
    <r>
      <rPr>
        <sz val="18"/>
        <rFont val="黑体"/>
        <charset val="134"/>
      </rPr>
      <t>固定资产</t>
    </r>
    <r>
      <rPr>
        <sz val="18"/>
        <rFont val="Times New Roman"/>
        <charset val="134"/>
      </rPr>
      <t>—</t>
    </r>
    <r>
      <rPr>
        <sz val="18"/>
        <rFont val="黑体"/>
        <charset val="134"/>
      </rPr>
      <t>房屋建筑物评估明细表</t>
    </r>
  </si>
  <si>
    <t>建筑物名称</t>
  </si>
  <si>
    <t>位置</t>
  </si>
  <si>
    <t>对应土地证号</t>
  </si>
  <si>
    <r>
      <rPr>
        <sz val="10"/>
        <rFont val="宋体"/>
        <charset val="134"/>
      </rPr>
      <t>檐高</t>
    </r>
    <r>
      <rPr>
        <sz val="10"/>
        <rFont val="Times New Roman"/>
        <charset val="134"/>
      </rPr>
      <t>(m)</t>
    </r>
  </si>
  <si>
    <r>
      <rPr>
        <sz val="10"/>
        <rFont val="宋体"/>
        <charset val="134"/>
      </rPr>
      <t>层高</t>
    </r>
    <r>
      <rPr>
        <sz val="10"/>
        <rFont val="Times New Roman"/>
        <charset val="134"/>
      </rPr>
      <t>(m)</t>
    </r>
  </si>
  <si>
    <t>总层数</t>
  </si>
  <si>
    <t>所在层数</t>
  </si>
  <si>
    <t>朝向</t>
  </si>
  <si>
    <t>吊车吨位</t>
  </si>
  <si>
    <r>
      <rPr>
        <sz val="10"/>
        <rFont val="宋体"/>
        <charset val="134"/>
      </rPr>
      <t>跨度</t>
    </r>
    <r>
      <rPr>
        <sz val="10"/>
        <rFont val="Times New Roman"/>
        <charset val="134"/>
      </rPr>
      <t>(m)</t>
    </r>
  </si>
  <si>
    <r>
      <rPr>
        <sz val="10"/>
        <rFont val="宋体"/>
        <charset val="134"/>
      </rPr>
      <t>柱距</t>
    </r>
    <r>
      <rPr>
        <sz val="10"/>
        <rFont val="Times New Roman"/>
        <charset val="134"/>
      </rPr>
      <t>(m)</t>
    </r>
  </si>
  <si>
    <t>使用单位</t>
  </si>
  <si>
    <t>开工年月</t>
  </si>
  <si>
    <r>
      <rPr>
        <sz val="10"/>
        <rFont val="宋体"/>
        <charset val="134"/>
      </rPr>
      <t>建筑</t>
    </r>
    <r>
      <rPr>
        <sz val="10"/>
        <rFont val="Times New Roman"/>
        <charset val="134"/>
      </rPr>
      <t xml:space="preserve">          </t>
    </r>
    <r>
      <rPr>
        <sz val="10"/>
        <rFont val="宋体"/>
        <charset val="134"/>
      </rPr>
      <t>面积</t>
    </r>
    <r>
      <rPr>
        <sz val="10"/>
        <rFont val="Times New Roman"/>
        <charset val="134"/>
      </rPr>
      <t>/</t>
    </r>
    <r>
      <rPr>
        <sz val="10"/>
        <rFont val="宋体"/>
        <charset val="134"/>
      </rPr>
      <t>容积</t>
    </r>
  </si>
  <si>
    <r>
      <rPr>
        <sz val="18"/>
        <rFont val="黑体"/>
        <charset val="134"/>
      </rPr>
      <t>固定资产</t>
    </r>
    <r>
      <rPr>
        <sz val="18"/>
        <rFont val="Times New Roman"/>
        <charset val="134"/>
      </rPr>
      <t>—</t>
    </r>
    <r>
      <rPr>
        <sz val="18"/>
        <rFont val="黑体"/>
        <charset val="134"/>
      </rPr>
      <t>构筑物及其他辅助设施评估明细表</t>
    </r>
  </si>
  <si>
    <r>
      <rPr>
        <sz val="10"/>
        <rFont val="Times New Roman"/>
        <charset val="134"/>
      </rPr>
      <t xml:space="preserve"> </t>
    </r>
    <r>
      <rPr>
        <sz val="10"/>
        <rFont val="宋体"/>
        <charset val="134"/>
      </rPr>
      <t>名称</t>
    </r>
  </si>
  <si>
    <r>
      <rPr>
        <sz val="10"/>
        <rFont val="宋体"/>
        <charset val="134"/>
      </rPr>
      <t xml:space="preserve">长度
</t>
    </r>
    <r>
      <rPr>
        <sz val="10"/>
        <rFont val="Times New Roman"/>
        <charset val="134"/>
      </rPr>
      <t>(m)</t>
    </r>
  </si>
  <si>
    <r>
      <rPr>
        <sz val="10"/>
        <rFont val="宋体"/>
        <charset val="134"/>
      </rPr>
      <t xml:space="preserve">宽度
</t>
    </r>
    <r>
      <rPr>
        <sz val="10"/>
        <rFont val="Times New Roman"/>
        <charset val="134"/>
      </rPr>
      <t>(m)</t>
    </r>
  </si>
  <si>
    <r>
      <rPr>
        <sz val="10"/>
        <rFont val="宋体"/>
        <charset val="134"/>
      </rPr>
      <t xml:space="preserve">深度
</t>
    </r>
    <r>
      <rPr>
        <sz val="10"/>
        <rFont val="Times New Roman"/>
        <charset val="134"/>
      </rPr>
      <t>(m)</t>
    </r>
  </si>
  <si>
    <r>
      <rPr>
        <sz val="10"/>
        <rFont val="宋体"/>
        <charset val="134"/>
      </rPr>
      <t>面积体积</t>
    </r>
    <r>
      <rPr>
        <sz val="10"/>
        <rFont val="Times New Roman"/>
        <charset val="134"/>
      </rPr>
      <t>m</t>
    </r>
    <r>
      <rPr>
        <vertAlign val="superscript"/>
        <sz val="10"/>
        <rFont val="Times New Roman"/>
        <charset val="134"/>
      </rPr>
      <t>2</t>
    </r>
    <r>
      <rPr>
        <sz val="10"/>
        <rFont val="宋体"/>
        <charset val="134"/>
      </rPr>
      <t>或</t>
    </r>
    <r>
      <rPr>
        <sz val="10"/>
        <rFont val="Times New Roman"/>
        <charset val="134"/>
      </rPr>
      <t>m</t>
    </r>
    <r>
      <rPr>
        <vertAlign val="superscript"/>
        <sz val="10"/>
        <rFont val="Times New Roman"/>
        <charset val="134"/>
      </rPr>
      <t>3</t>
    </r>
  </si>
  <si>
    <t>二、构筑物经济寿命年限参考表</t>
  </si>
  <si>
    <t>构筑物分类</t>
  </si>
  <si>
    <t>寿命年限(年)</t>
  </si>
  <si>
    <t>1、管道</t>
  </si>
  <si>
    <t>其中：长输油管道</t>
  </si>
  <si>
    <t xml:space="preserve">      长输气管道</t>
  </si>
  <si>
    <t>2、露天库</t>
  </si>
  <si>
    <t>3、露天框架</t>
  </si>
  <si>
    <t>4、冷藏库</t>
  </si>
  <si>
    <t>其中：简易冷藏库</t>
  </si>
  <si>
    <t>5、烘房</t>
  </si>
  <si>
    <t>6、冷却塔</t>
  </si>
  <si>
    <t>7、水塔</t>
  </si>
  <si>
    <t>8、蓄水池</t>
  </si>
  <si>
    <t>9、污水池</t>
  </si>
  <si>
    <t>10、储油罐、池</t>
  </si>
  <si>
    <t>11、水井</t>
  </si>
  <si>
    <t>其中：深水井</t>
  </si>
  <si>
    <t>12、破碎厂</t>
  </si>
  <si>
    <t>13、船厂平台</t>
  </si>
  <si>
    <t>14、船坞</t>
  </si>
  <si>
    <t>15、修车槽</t>
  </si>
  <si>
    <t>16、加油站</t>
  </si>
  <si>
    <t>17、水电站大坝</t>
  </si>
  <si>
    <t>18、其它建筑物</t>
  </si>
  <si>
    <t>19、水泥地面有钢筋</t>
  </si>
  <si>
    <t>20、水泥地面无钢筋</t>
  </si>
  <si>
    <t>21、沥青路</t>
  </si>
  <si>
    <t>22、围墙</t>
  </si>
  <si>
    <t>23、砼下水管</t>
  </si>
  <si>
    <r>
      <rPr>
        <sz val="18"/>
        <rFont val="黑体"/>
        <charset val="134"/>
      </rPr>
      <t>固定资产</t>
    </r>
    <r>
      <rPr>
        <sz val="18"/>
        <rFont val="Times New Roman"/>
        <charset val="134"/>
      </rPr>
      <t>—</t>
    </r>
    <r>
      <rPr>
        <sz val="18"/>
        <rFont val="黑体"/>
        <charset val="134"/>
      </rPr>
      <t>管道和沟槽评估明细表</t>
    </r>
  </si>
  <si>
    <r>
      <rPr>
        <sz val="10"/>
        <rFont val="宋体"/>
        <charset val="134"/>
      </rPr>
      <t xml:space="preserve">漕深
</t>
    </r>
    <r>
      <rPr>
        <sz val="10"/>
        <rFont val="Times New Roman"/>
        <charset val="134"/>
      </rPr>
      <t>(m)</t>
    </r>
  </si>
  <si>
    <r>
      <rPr>
        <sz val="10"/>
        <rFont val="宋体"/>
        <charset val="134"/>
      </rPr>
      <t>沟宽</t>
    </r>
    <r>
      <rPr>
        <sz val="10"/>
        <rFont val="Times New Roman"/>
        <charset val="134"/>
      </rPr>
      <t>*</t>
    </r>
    <r>
      <rPr>
        <sz val="10"/>
        <rFont val="宋体"/>
        <charset val="134"/>
      </rPr>
      <t>沟厚</t>
    </r>
    <r>
      <rPr>
        <sz val="10"/>
        <rFont val="Times New Roman"/>
        <charset val="134"/>
      </rPr>
      <t xml:space="preserve">(mm*mm)
</t>
    </r>
    <r>
      <rPr>
        <sz val="10"/>
        <rFont val="宋体"/>
        <charset val="134"/>
      </rPr>
      <t>管径</t>
    </r>
    <r>
      <rPr>
        <sz val="10"/>
        <rFont val="Times New Roman"/>
        <charset val="134"/>
      </rPr>
      <t>*</t>
    </r>
    <r>
      <rPr>
        <sz val="10"/>
        <rFont val="宋体"/>
        <charset val="134"/>
      </rPr>
      <t>壁厚</t>
    </r>
    <r>
      <rPr>
        <sz val="10"/>
        <rFont val="Times New Roman"/>
        <charset val="134"/>
      </rPr>
      <t>(mm*mm)</t>
    </r>
  </si>
  <si>
    <t>材质</t>
  </si>
  <si>
    <t>绝缘方式</t>
  </si>
  <si>
    <t>建成年月</t>
  </si>
  <si>
    <t>固定资产—井巷工程评估明细表</t>
  </si>
  <si>
    <t>资产编号</t>
  </si>
  <si>
    <t>井巷工程名称（全称）</t>
  </si>
  <si>
    <t>施工阶段</t>
  </si>
  <si>
    <t>巷道断面类型</t>
  </si>
  <si>
    <t>岩石硬度系数</t>
  </si>
  <si>
    <r>
      <rPr>
        <sz val="10"/>
        <rFont val="宋体"/>
        <charset val="134"/>
      </rPr>
      <t>巷道倾角</t>
    </r>
    <r>
      <rPr>
        <sz val="10"/>
        <rFont val="Times New Roman"/>
        <charset val="134"/>
      </rPr>
      <t>(</t>
    </r>
    <r>
      <rPr>
        <sz val="10"/>
        <rFont val="宋体"/>
        <charset val="134"/>
      </rPr>
      <t>度</t>
    </r>
    <r>
      <rPr>
        <sz val="10"/>
        <rFont val="Times New Roman"/>
        <charset val="134"/>
      </rPr>
      <t>)</t>
    </r>
  </si>
  <si>
    <t>煤岩类别</t>
  </si>
  <si>
    <r>
      <rPr>
        <sz val="10"/>
        <rFont val="宋体"/>
        <charset val="134"/>
      </rPr>
      <t>巷道长度</t>
    </r>
    <r>
      <rPr>
        <sz val="10"/>
        <rFont val="Times New Roman"/>
        <charset val="134"/>
      </rPr>
      <t>(m)</t>
    </r>
  </si>
  <si>
    <t>支护方式</t>
  </si>
  <si>
    <r>
      <rPr>
        <sz val="10"/>
        <rFont val="宋体"/>
        <charset val="134"/>
      </rPr>
      <t>支护厚度</t>
    </r>
    <r>
      <rPr>
        <sz val="10"/>
        <rFont val="Times New Roman"/>
        <charset val="134"/>
      </rPr>
      <t>(</t>
    </r>
    <r>
      <rPr>
        <sz val="10"/>
        <rFont val="宋体"/>
        <charset val="134"/>
      </rPr>
      <t>㎜</t>
    </r>
    <r>
      <rPr>
        <sz val="10"/>
        <rFont val="Times New Roman"/>
        <charset val="134"/>
      </rPr>
      <t>)</t>
    </r>
  </si>
  <si>
    <t>净直径（m）</t>
  </si>
  <si>
    <t>净周长（m）</t>
  </si>
  <si>
    <r>
      <rPr>
        <sz val="10"/>
        <rFont val="宋体"/>
        <charset val="134"/>
      </rPr>
      <t>井巷高度</t>
    </r>
    <r>
      <rPr>
        <sz val="10"/>
        <rFont val="Times New Roman"/>
        <charset val="134"/>
      </rPr>
      <t>(m)</t>
    </r>
  </si>
  <si>
    <r>
      <rPr>
        <sz val="10"/>
        <rFont val="宋体"/>
        <charset val="134"/>
      </rPr>
      <t>平均宽度</t>
    </r>
    <r>
      <rPr>
        <sz val="10"/>
        <rFont val="Times New Roman"/>
        <charset val="134"/>
      </rPr>
      <t>(m)</t>
    </r>
  </si>
  <si>
    <r>
      <rPr>
        <sz val="10"/>
        <rFont val="宋体"/>
        <charset val="134"/>
      </rPr>
      <t>掘进断面</t>
    </r>
    <r>
      <rPr>
        <sz val="10"/>
        <rFont val="Times New Roman"/>
        <charset val="134"/>
      </rPr>
      <t>(</t>
    </r>
    <r>
      <rPr>
        <sz val="10"/>
        <rFont val="宋体"/>
        <charset val="134"/>
      </rPr>
      <t>㎡</t>
    </r>
    <r>
      <rPr>
        <sz val="10"/>
        <rFont val="Times New Roman"/>
        <charset val="134"/>
      </rPr>
      <t>)</t>
    </r>
  </si>
  <si>
    <r>
      <rPr>
        <sz val="10"/>
        <rFont val="宋体"/>
        <charset val="134"/>
      </rPr>
      <t>硐室掘进体积</t>
    </r>
    <r>
      <rPr>
        <sz val="10"/>
        <rFont val="Times New Roman"/>
        <charset val="134"/>
      </rPr>
      <t>(m3)</t>
    </r>
  </si>
  <si>
    <r>
      <rPr>
        <sz val="10"/>
        <rFont val="宋体"/>
        <charset val="134"/>
      </rPr>
      <t>锚杆长度</t>
    </r>
    <r>
      <rPr>
        <sz val="10"/>
        <rFont val="Times New Roman"/>
        <charset val="134"/>
      </rPr>
      <t>(m)</t>
    </r>
  </si>
  <si>
    <r>
      <rPr>
        <sz val="10"/>
        <rFont val="宋体"/>
        <charset val="134"/>
      </rPr>
      <t>锚杆数量</t>
    </r>
    <r>
      <rPr>
        <sz val="10"/>
        <rFont val="Times New Roman"/>
        <charset val="134"/>
      </rPr>
      <t xml:space="preserve">  </t>
    </r>
    <r>
      <rPr>
        <sz val="10"/>
        <rFont val="宋体"/>
        <charset val="134"/>
      </rPr>
      <t>（根</t>
    </r>
    <r>
      <rPr>
        <sz val="10"/>
        <rFont val="Times New Roman"/>
        <charset val="134"/>
      </rPr>
      <t>/m</t>
    </r>
    <r>
      <rPr>
        <sz val="10"/>
        <rFont val="宋体"/>
        <charset val="134"/>
      </rPr>
      <t>）</t>
    </r>
  </si>
  <si>
    <r>
      <rPr>
        <sz val="10"/>
        <rFont val="宋体"/>
        <charset val="134"/>
      </rPr>
      <t>锚杆总数量</t>
    </r>
    <r>
      <rPr>
        <sz val="10"/>
        <rFont val="Times New Roman"/>
        <charset val="134"/>
      </rPr>
      <t xml:space="preserve"> </t>
    </r>
    <r>
      <rPr>
        <sz val="10"/>
        <rFont val="宋体"/>
        <charset val="134"/>
      </rPr>
      <t>（</t>
    </r>
    <r>
      <rPr>
        <sz val="10"/>
        <rFont val="Times New Roman"/>
        <charset val="134"/>
      </rPr>
      <t xml:space="preserve"> </t>
    </r>
    <r>
      <rPr>
        <sz val="10"/>
        <rFont val="宋体"/>
        <charset val="134"/>
      </rPr>
      <t>根）</t>
    </r>
  </si>
  <si>
    <r>
      <rPr>
        <sz val="10"/>
        <color theme="1"/>
        <rFont val="宋体"/>
        <charset val="134"/>
      </rPr>
      <t>轨型</t>
    </r>
    <r>
      <rPr>
        <sz val="10"/>
        <color indexed="8"/>
        <rFont val="Times New Roman"/>
        <charset val="134"/>
      </rPr>
      <t>kg/m</t>
    </r>
  </si>
  <si>
    <t>轨距㎜</t>
  </si>
  <si>
    <t>轨枕</t>
  </si>
  <si>
    <t>取暖期（月）</t>
  </si>
  <si>
    <t>平均运距：km）</t>
  </si>
  <si>
    <t>排矸体积（m3）</t>
  </si>
  <si>
    <t>网片(张数/m)</t>
  </si>
  <si>
    <t>竣工年月</t>
  </si>
  <si>
    <t>该井巷已经开采储量(万吨）</t>
  </si>
  <si>
    <t>该井巷尚可开采储量(保有储量）（万吨）</t>
  </si>
  <si>
    <t>已使用年限（年）</t>
  </si>
  <si>
    <t>停工年限（年）</t>
  </si>
  <si>
    <t>尚可使用年限（年）</t>
  </si>
  <si>
    <t>审计前帐面价值</t>
  </si>
  <si>
    <t>审计调整值</t>
  </si>
  <si>
    <t>评估值</t>
  </si>
  <si>
    <r>
      <rPr>
        <sz val="10"/>
        <rFont val="宋体"/>
        <charset val="134"/>
      </rPr>
      <t>增减率</t>
    </r>
    <r>
      <rPr>
        <sz val="10"/>
        <rFont val="Times New Roman"/>
        <charset val="134"/>
      </rPr>
      <t>%</t>
    </r>
  </si>
  <si>
    <r>
      <rPr>
        <sz val="10"/>
        <rFont val="Times New Roman"/>
        <charset val="134"/>
      </rPr>
      <t>kg/</t>
    </r>
    <r>
      <rPr>
        <sz val="10"/>
        <rFont val="宋体"/>
        <charset val="134"/>
      </rPr>
      <t>张</t>
    </r>
  </si>
  <si>
    <t>1m*2m</t>
  </si>
  <si>
    <t>被评估企业填表人：</t>
  </si>
  <si>
    <t>评估人员：</t>
  </si>
  <si>
    <t>填表日期：2017年3月13日</t>
  </si>
  <si>
    <r>
      <rPr>
        <sz val="18"/>
        <rFont val="黑体"/>
        <charset val="134"/>
      </rPr>
      <t>固定资产</t>
    </r>
    <r>
      <rPr>
        <sz val="18"/>
        <rFont val="Times New Roman"/>
        <charset val="134"/>
      </rPr>
      <t>—</t>
    </r>
    <r>
      <rPr>
        <sz val="18"/>
        <rFont val="黑体"/>
        <charset val="134"/>
      </rPr>
      <t>长输油气管线评估明细表</t>
    </r>
  </si>
  <si>
    <t>管线资产名称</t>
  </si>
  <si>
    <t>资产类型</t>
  </si>
  <si>
    <t>管线长度（公里）</t>
  </si>
  <si>
    <t>管线埋深
（米）</t>
  </si>
  <si>
    <r>
      <rPr>
        <sz val="10"/>
        <rFont val="宋体"/>
        <charset val="134"/>
      </rPr>
      <t>管线起点</t>
    </r>
  </si>
  <si>
    <r>
      <rPr>
        <sz val="10"/>
        <rFont val="宋体"/>
        <charset val="134"/>
      </rPr>
      <t>管线终点</t>
    </r>
  </si>
  <si>
    <t>压力等级</t>
  </si>
  <si>
    <r>
      <rPr>
        <sz val="10"/>
        <rFont val="宋体"/>
        <charset val="134"/>
      </rPr>
      <t>管径
（</t>
    </r>
    <r>
      <rPr>
        <sz val="10"/>
        <rFont val="Times New Roman"/>
        <charset val="134"/>
      </rPr>
      <t>mm</t>
    </r>
    <r>
      <rPr>
        <sz val="10"/>
        <rFont val="宋体"/>
        <charset val="134"/>
      </rPr>
      <t>）</t>
    </r>
  </si>
  <si>
    <r>
      <rPr>
        <sz val="10"/>
        <rFont val="宋体"/>
        <charset val="134"/>
      </rPr>
      <t>壁厚</t>
    </r>
    <r>
      <rPr>
        <sz val="10"/>
        <rFont val="Times New Roman"/>
        <charset val="134"/>
      </rPr>
      <t>(mm)</t>
    </r>
  </si>
  <si>
    <t>压力
（Mpa）</t>
  </si>
  <si>
    <t>管线材质</t>
  </si>
  <si>
    <t>防腐类型</t>
  </si>
  <si>
    <t>铺设方式</t>
  </si>
  <si>
    <t>保温层厚度</t>
  </si>
  <si>
    <t>现状
（正常使用、闲置、报废、待报废、毁损等）</t>
  </si>
  <si>
    <r>
      <rPr>
        <sz val="10"/>
        <rFont val="宋体"/>
        <charset val="134"/>
      </rPr>
      <t>建成年月</t>
    </r>
  </si>
  <si>
    <r>
      <rPr>
        <sz val="10"/>
        <rFont val="宋体"/>
        <charset val="134"/>
      </rPr>
      <t>会计折旧年限</t>
    </r>
  </si>
  <si>
    <r>
      <rPr>
        <sz val="10"/>
        <rFont val="宋体"/>
        <charset val="134"/>
      </rPr>
      <t>原值</t>
    </r>
  </si>
  <si>
    <r>
      <rPr>
        <sz val="10"/>
        <rFont val="宋体"/>
        <charset val="134"/>
      </rPr>
      <t>净值</t>
    </r>
  </si>
  <si>
    <t>其中：减值准备</t>
  </si>
  <si>
    <r>
      <rPr>
        <sz val="18"/>
        <rFont val="黑体"/>
        <charset val="134"/>
      </rPr>
      <t>固定资产</t>
    </r>
    <r>
      <rPr>
        <sz val="18"/>
        <rFont val="Times New Roman"/>
        <charset val="134"/>
      </rPr>
      <t>—</t>
    </r>
    <r>
      <rPr>
        <sz val="18"/>
        <rFont val="黑体"/>
        <charset val="134"/>
      </rPr>
      <t>机器设备评估明细表</t>
    </r>
  </si>
  <si>
    <t>设备编号</t>
  </si>
  <si>
    <t>设备名称</t>
  </si>
  <si>
    <t>生产厂家</t>
  </si>
  <si>
    <t>购置日期</t>
  </si>
  <si>
    <r>
      <rPr>
        <sz val="18"/>
        <rFont val="黑体"/>
        <charset val="134"/>
      </rPr>
      <t>固定资产</t>
    </r>
    <r>
      <rPr>
        <sz val="18"/>
        <rFont val="Times New Roman"/>
        <charset val="134"/>
      </rPr>
      <t>—</t>
    </r>
    <r>
      <rPr>
        <sz val="18"/>
        <rFont val="黑体"/>
        <charset val="134"/>
      </rPr>
      <t>车辆评估明细表</t>
    </r>
  </si>
  <si>
    <t>车辆牌号</t>
  </si>
  <si>
    <t>车辆名称
及规格型号</t>
  </si>
  <si>
    <r>
      <rPr>
        <sz val="10"/>
        <rFont val="宋体"/>
        <charset val="134"/>
      </rPr>
      <t>已行驶里程</t>
    </r>
    <r>
      <rPr>
        <sz val="10"/>
        <rFont val="Times New Roman"/>
        <charset val="134"/>
      </rPr>
      <t>(</t>
    </r>
    <r>
      <rPr>
        <sz val="10"/>
        <rFont val="宋体"/>
        <charset val="134"/>
      </rPr>
      <t>公里</t>
    </r>
    <r>
      <rPr>
        <sz val="10"/>
        <rFont val="Times New Roman"/>
        <charset val="134"/>
      </rPr>
      <t>)</t>
    </r>
  </si>
  <si>
    <r>
      <rPr>
        <sz val="18"/>
        <rFont val="黑体"/>
        <charset val="134"/>
      </rPr>
      <t>固定资产</t>
    </r>
    <r>
      <rPr>
        <sz val="18"/>
        <rFont val="Times New Roman"/>
        <charset val="134"/>
      </rPr>
      <t>—</t>
    </r>
    <r>
      <rPr>
        <sz val="18"/>
        <rFont val="黑体"/>
        <charset val="134"/>
      </rPr>
      <t>电子设备评估明细表</t>
    </r>
  </si>
  <si>
    <t>设备
编号</t>
  </si>
  <si>
    <r>
      <rPr>
        <sz val="18"/>
        <rFont val="黑体"/>
        <charset val="134"/>
      </rPr>
      <t>固定资产</t>
    </r>
    <r>
      <rPr>
        <sz val="18"/>
        <rFont val="Times New Roman"/>
        <charset val="134"/>
      </rPr>
      <t>—</t>
    </r>
    <r>
      <rPr>
        <sz val="18"/>
        <rFont val="黑体"/>
        <charset val="134"/>
      </rPr>
      <t>飞机评估明细表</t>
    </r>
  </si>
  <si>
    <t>评估基准日：2019年8月1日</t>
  </si>
  <si>
    <t>被评估企业：</t>
  </si>
  <si>
    <t>LLP</t>
  </si>
  <si>
    <t>国籍标志编号</t>
  </si>
  <si>
    <t>民用航空器国籍登记证</t>
  </si>
  <si>
    <t>民用航空器标准适航证</t>
  </si>
  <si>
    <t>民用航空器电台执照</t>
  </si>
  <si>
    <t>飞机名称
及规格型号</t>
  </si>
  <si>
    <t>机载左翼发动机</t>
  </si>
  <si>
    <t>机载右翼发动机</t>
  </si>
  <si>
    <t>已飞行小时数</t>
  </si>
  <si>
    <t>已运行的起落数</t>
  </si>
  <si>
    <t>检后小时限数</t>
  </si>
  <si>
    <t>检修后已用时限</t>
  </si>
  <si>
    <t>检后起落限数</t>
  </si>
  <si>
    <t>检后起落次数</t>
  </si>
  <si>
    <t>最近一次大修</t>
  </si>
  <si>
    <t>检后规定时限</t>
  </si>
  <si>
    <t>检后已用时限</t>
  </si>
  <si>
    <t>制造厂家</t>
  </si>
  <si>
    <t>出厂时间</t>
  </si>
  <si>
    <t>已运行热循环数</t>
  </si>
  <si>
    <t>大修后飞行小时限数</t>
  </si>
  <si>
    <t>大修后飞行小时</t>
  </si>
  <si>
    <t>大修后热循环数</t>
  </si>
  <si>
    <t>大修后尚可热循环数</t>
  </si>
  <si>
    <t>大修费用</t>
  </si>
  <si>
    <r>
      <rPr>
        <sz val="18"/>
        <rFont val="黑体"/>
        <charset val="134"/>
      </rPr>
      <t>固定资产</t>
    </r>
    <r>
      <rPr>
        <sz val="18"/>
        <rFont val="Times New Roman"/>
        <charset val="134"/>
      </rPr>
      <t>—</t>
    </r>
    <r>
      <rPr>
        <sz val="18"/>
        <rFont val="黑体"/>
        <charset val="134"/>
      </rPr>
      <t>土地评估明细表</t>
    </r>
  </si>
  <si>
    <t>在建工程评估汇总表</t>
  </si>
  <si>
    <t>4-7-1</t>
  </si>
  <si>
    <t>4-7-2</t>
  </si>
  <si>
    <t>4-7-3</t>
  </si>
  <si>
    <t>在建工程-工程物资</t>
  </si>
  <si>
    <t>4-7</t>
  </si>
  <si>
    <t>在建工程合计</t>
  </si>
  <si>
    <t>减：在建工程减值准备</t>
  </si>
  <si>
    <t>在建工程净额</t>
  </si>
  <si>
    <r>
      <rPr>
        <sz val="18"/>
        <rFont val="黑体"/>
        <charset val="134"/>
      </rPr>
      <t>在建工程</t>
    </r>
    <r>
      <rPr>
        <sz val="18"/>
        <rFont val="Times New Roman"/>
        <charset val="134"/>
      </rPr>
      <t>—</t>
    </r>
    <r>
      <rPr>
        <sz val="18"/>
        <rFont val="黑体"/>
        <charset val="134"/>
      </rPr>
      <t>土建工程评估明细表</t>
    </r>
  </si>
  <si>
    <t>建筑面积/容积</t>
  </si>
  <si>
    <t>形象进度</t>
  </si>
  <si>
    <t>付款比例</t>
  </si>
  <si>
    <r>
      <rPr>
        <sz val="18"/>
        <rFont val="黑体"/>
        <charset val="134"/>
      </rPr>
      <t>在建工程</t>
    </r>
    <r>
      <rPr>
        <sz val="18"/>
        <rFont val="Times New Roman"/>
        <charset val="134"/>
      </rPr>
      <t>—</t>
    </r>
    <r>
      <rPr>
        <sz val="18"/>
        <rFont val="黑体"/>
        <charset val="134"/>
      </rPr>
      <t>设备安装工程评估明细表</t>
    </r>
  </si>
  <si>
    <t>开工
日期</t>
  </si>
  <si>
    <t>预计完
工日期</t>
  </si>
  <si>
    <t>设备费</t>
  </si>
  <si>
    <t>资金成本</t>
  </si>
  <si>
    <t>安装费及其他</t>
  </si>
  <si>
    <t>工程物资评估明细表</t>
  </si>
  <si>
    <t>工程项目</t>
  </si>
  <si>
    <t>计量
单位</t>
  </si>
  <si>
    <r>
      <rPr>
        <sz val="10"/>
        <rFont val="宋体"/>
        <charset val="134"/>
      </rPr>
      <t xml:space="preserve">增值率
</t>
    </r>
    <r>
      <rPr>
        <sz val="10"/>
        <rFont val="Times New Roman"/>
        <charset val="134"/>
      </rPr>
      <t>%</t>
    </r>
  </si>
  <si>
    <t>减：工程物资减值准备</t>
  </si>
  <si>
    <t>生产性生物资产评估明细表</t>
  </si>
  <si>
    <t>种类</t>
  </si>
  <si>
    <t>群别</t>
  </si>
  <si>
    <t>减：生产性生物资产减值准备</t>
  </si>
  <si>
    <t>油气资产评估明细表</t>
  </si>
  <si>
    <t>矿区（或油田)</t>
  </si>
  <si>
    <t>形成日期</t>
  </si>
  <si>
    <t>来源（购入、自行建造）</t>
  </si>
  <si>
    <t>减：油气资产减值准备</t>
  </si>
  <si>
    <r>
      <rPr>
        <u/>
        <sz val="8"/>
        <rFont val="宋体"/>
        <charset val="134"/>
      </rPr>
      <t>返回索引页</t>
    </r>
  </si>
  <si>
    <r>
      <rPr>
        <u/>
        <sz val="8"/>
        <rFont val="宋体"/>
        <charset val="134"/>
      </rPr>
      <t>返回</t>
    </r>
  </si>
  <si>
    <t>使用权资产评估明细表</t>
  </si>
  <si>
    <t>资产名称</t>
  </si>
  <si>
    <t>租赁用途</t>
  </si>
  <si>
    <t>租赁数量</t>
  </si>
  <si>
    <t>到期时间</t>
  </si>
  <si>
    <t>期限单位</t>
  </si>
  <si>
    <t>每期租金</t>
  </si>
  <si>
    <t>租金涨幅比例</t>
  </si>
  <si>
    <t>减值准备</t>
  </si>
  <si>
    <r>
      <rPr>
        <sz val="10"/>
        <rFont val="宋体"/>
        <charset val="134"/>
      </rPr>
      <t>账面余额合计</t>
    </r>
  </si>
  <si>
    <t>周</t>
  </si>
  <si>
    <t>季</t>
  </si>
  <si>
    <t>无形资产评估汇总表</t>
  </si>
  <si>
    <t>4-15-1</t>
  </si>
  <si>
    <r>
      <rPr>
        <sz val="10"/>
        <rFont val="宋体"/>
        <charset val="134"/>
      </rPr>
      <t>无形资产</t>
    </r>
    <r>
      <rPr>
        <sz val="10"/>
        <rFont val="Times New Roman"/>
        <charset val="134"/>
      </rPr>
      <t>-</t>
    </r>
    <r>
      <rPr>
        <sz val="10"/>
        <rFont val="宋体"/>
        <charset val="134"/>
      </rPr>
      <t>土地使用权</t>
    </r>
  </si>
  <si>
    <t>4-15-2</t>
  </si>
  <si>
    <r>
      <rPr>
        <sz val="11"/>
        <rFont val="宋体"/>
        <charset val="134"/>
      </rPr>
      <t>无形资产</t>
    </r>
    <r>
      <rPr>
        <sz val="11"/>
        <rFont val="Times New Roman"/>
        <charset val="134"/>
      </rPr>
      <t>-</t>
    </r>
    <r>
      <rPr>
        <sz val="11"/>
        <rFont val="宋体"/>
        <charset val="134"/>
      </rPr>
      <t>矿业权</t>
    </r>
  </si>
  <si>
    <t>4-15-3</t>
  </si>
  <si>
    <t>无形资产-其他无形资产</t>
  </si>
  <si>
    <t>4-15</t>
  </si>
  <si>
    <t>无形资产合计</t>
  </si>
  <si>
    <t>减：无形资产减值准备</t>
  </si>
  <si>
    <t>总计</t>
  </si>
  <si>
    <r>
      <rPr>
        <sz val="18"/>
        <rFont val="黑体"/>
        <charset val="134"/>
      </rPr>
      <t>无形资产</t>
    </r>
    <r>
      <rPr>
        <sz val="18"/>
        <rFont val="Times New Roman"/>
        <charset val="134"/>
      </rPr>
      <t>—</t>
    </r>
    <r>
      <rPr>
        <sz val="18"/>
        <rFont val="黑体"/>
        <charset val="134"/>
      </rPr>
      <t>土地使用权评估明细表</t>
    </r>
  </si>
  <si>
    <t>无形资产—矿业权评估明细表</t>
  </si>
  <si>
    <t>名称、种类（探矿权/采矿权）</t>
  </si>
  <si>
    <t>勘查（采矿）许可证编号</t>
  </si>
  <si>
    <t>取得方式</t>
  </si>
  <si>
    <t>剩余有效年限</t>
  </si>
  <si>
    <t>勘查开发阶段</t>
  </si>
  <si>
    <t>核定（批准）生产规模</t>
  </si>
  <si>
    <r>
      <rPr>
        <sz val="18"/>
        <rFont val="黑体"/>
        <charset val="134"/>
      </rPr>
      <t>无形资产</t>
    </r>
    <r>
      <rPr>
        <sz val="18"/>
        <rFont val="Times New Roman"/>
        <charset val="134"/>
      </rPr>
      <t>—</t>
    </r>
    <r>
      <rPr>
        <sz val="18"/>
        <rFont val="黑体"/>
        <charset val="134"/>
      </rPr>
      <t>其他无形资产评估明细表</t>
    </r>
  </si>
  <si>
    <t>内容或名称</t>
  </si>
  <si>
    <r>
      <rPr>
        <sz val="10"/>
        <rFont val="宋体"/>
        <charset val="134"/>
      </rPr>
      <t>法定</t>
    </r>
    <r>
      <rPr>
        <sz val="10"/>
        <rFont val="Times New Roman"/>
        <charset val="134"/>
      </rPr>
      <t>/</t>
    </r>
    <r>
      <rPr>
        <sz val="10"/>
        <rFont val="宋体"/>
        <charset val="134"/>
      </rPr>
      <t>预计使用年限</t>
    </r>
  </si>
  <si>
    <t>专利号或注册号</t>
  </si>
  <si>
    <t>类型/类别</t>
  </si>
  <si>
    <t>尚可使用
年限</t>
  </si>
  <si>
    <t>开发支出评估明细表</t>
  </si>
  <si>
    <t>商誉评估明细表</t>
  </si>
  <si>
    <t>减：商誉减值准备</t>
  </si>
  <si>
    <t>长期待摊费用评估明细表</t>
  </si>
  <si>
    <t>费用名称或内容</t>
  </si>
  <si>
    <t>原始发生额</t>
  </si>
  <si>
    <t>预计摊
销月数</t>
  </si>
  <si>
    <t>尚存受
益月数</t>
  </si>
  <si>
    <t xml:space="preserve"> </t>
  </si>
  <si>
    <r>
      <rPr>
        <sz val="10"/>
        <rFont val="宋体"/>
        <charset val="134"/>
      </rPr>
      <t>合</t>
    </r>
    <r>
      <rPr>
        <sz val="10"/>
        <rFont val="Times New Roman"/>
        <charset val="134"/>
      </rPr>
      <t xml:space="preserve">                    </t>
    </r>
    <r>
      <rPr>
        <sz val="10"/>
        <rFont val="宋体"/>
        <charset val="134"/>
      </rPr>
      <t>计</t>
    </r>
  </si>
  <si>
    <t>递延所得税资产评估明细表</t>
  </si>
  <si>
    <t>其他非流动资产评估明细表</t>
  </si>
  <si>
    <t>流动负债评估汇总表</t>
  </si>
  <si>
    <t>预收账款</t>
  </si>
  <si>
    <t>5</t>
  </si>
  <si>
    <t>短期借款评估明细表</t>
  </si>
  <si>
    <t>放款银行或机构名称</t>
  </si>
  <si>
    <r>
      <rPr>
        <sz val="10"/>
        <rFont val="宋体"/>
        <charset val="134"/>
      </rPr>
      <t>月利率</t>
    </r>
    <r>
      <rPr>
        <sz val="10"/>
        <rFont val="Times New Roman"/>
        <charset val="134"/>
      </rPr>
      <t>%</t>
    </r>
  </si>
  <si>
    <t>外币金额</t>
  </si>
  <si>
    <t>外币基准日汇率</t>
  </si>
  <si>
    <r>
      <rPr>
        <sz val="10"/>
        <rFont val="宋体"/>
        <charset val="134"/>
      </rPr>
      <t>合</t>
    </r>
    <r>
      <rPr>
        <sz val="10"/>
        <rFont val="Times New Roman"/>
        <charset val="134"/>
      </rPr>
      <t xml:space="preserve">                       </t>
    </r>
    <r>
      <rPr>
        <sz val="10"/>
        <rFont val="宋体"/>
        <charset val="134"/>
      </rPr>
      <t>计</t>
    </r>
  </si>
  <si>
    <t>交易性金融负债评估明细表</t>
  </si>
  <si>
    <r>
      <rPr>
        <sz val="10"/>
        <rFont val="宋体"/>
        <charset val="134"/>
      </rPr>
      <t>合</t>
    </r>
    <r>
      <rPr>
        <sz val="10"/>
        <rFont val="Times New Roman"/>
        <charset val="134"/>
      </rPr>
      <t xml:space="preserve">                                    </t>
    </r>
    <r>
      <rPr>
        <sz val="10"/>
        <rFont val="宋体"/>
        <charset val="134"/>
      </rPr>
      <t>计</t>
    </r>
  </si>
  <si>
    <t>衍生金融负债评估明细表</t>
  </si>
  <si>
    <t>年利率%</t>
  </si>
  <si>
    <r>
      <rPr>
        <sz val="10"/>
        <rFont val="宋体"/>
        <charset val="134"/>
      </rPr>
      <t>合</t>
    </r>
    <r>
      <rPr>
        <sz val="10"/>
        <rFont val="Times New Roman"/>
        <charset val="134"/>
      </rPr>
      <t xml:space="preserve">                         </t>
    </r>
    <r>
      <rPr>
        <sz val="10"/>
        <rFont val="宋体"/>
        <charset val="134"/>
      </rPr>
      <t>计</t>
    </r>
  </si>
  <si>
    <t>应付票据评估明细表</t>
  </si>
  <si>
    <t>应付账款评估明细表</t>
  </si>
  <si>
    <t>预收账款评估明细表</t>
  </si>
  <si>
    <t>合同负债评估明细表</t>
  </si>
  <si>
    <t>应付职工薪酬评估明细表</t>
  </si>
  <si>
    <r>
      <rPr>
        <sz val="10"/>
        <rFont val="宋体"/>
        <charset val="134"/>
      </rPr>
      <t>合</t>
    </r>
    <r>
      <rPr>
        <sz val="10"/>
        <rFont val="Times New Roman"/>
        <charset val="134"/>
      </rPr>
      <t xml:space="preserve">                          </t>
    </r>
    <r>
      <rPr>
        <sz val="10"/>
        <rFont val="宋体"/>
        <charset val="134"/>
      </rPr>
      <t>计</t>
    </r>
  </si>
  <si>
    <t>应交税费评估明细表</t>
  </si>
  <si>
    <t>征税机关</t>
  </si>
  <si>
    <t>税费种类</t>
  </si>
  <si>
    <r>
      <rPr>
        <sz val="10"/>
        <rFont val="宋体"/>
        <charset val="134"/>
      </rPr>
      <t>合</t>
    </r>
    <r>
      <rPr>
        <sz val="10"/>
        <rFont val="Times New Roman"/>
        <charset val="134"/>
      </rPr>
      <t xml:space="preserve">                             </t>
    </r>
    <r>
      <rPr>
        <sz val="10"/>
        <rFont val="宋体"/>
        <charset val="134"/>
      </rPr>
      <t>计</t>
    </r>
  </si>
  <si>
    <r>
      <rPr>
        <sz val="18"/>
        <rFont val="黑体"/>
        <charset val="134"/>
      </rPr>
      <t>其他应付款评估汇总表</t>
    </r>
  </si>
  <si>
    <t>其他应付款合计</t>
  </si>
  <si>
    <t>应付利息评估明细表</t>
  </si>
  <si>
    <r>
      <rPr>
        <sz val="10"/>
        <rFont val="宋体"/>
        <charset val="134"/>
      </rPr>
      <t>利息率</t>
    </r>
    <r>
      <rPr>
        <sz val="10"/>
        <rFont val="Times New Roman"/>
        <charset val="134"/>
      </rPr>
      <t>%</t>
    </r>
  </si>
  <si>
    <t>应付股利（利润）评估明细表</t>
  </si>
  <si>
    <t>投资单位名称（股东）</t>
  </si>
  <si>
    <t>利润所属期间</t>
  </si>
  <si>
    <t>其他应付款评估明细表</t>
  </si>
  <si>
    <t>款项性质</t>
  </si>
  <si>
    <t>持有至待售负债评估明细表</t>
  </si>
  <si>
    <t>一年内到期的非流动负债评估明细表</t>
  </si>
  <si>
    <t>结算项目</t>
  </si>
  <si>
    <r>
      <rPr>
        <sz val="10"/>
        <rFont val="宋体"/>
        <charset val="134"/>
      </rPr>
      <t>票面月利率</t>
    </r>
    <r>
      <rPr>
        <sz val="10"/>
        <rFont val="Times New Roman"/>
        <charset val="134"/>
      </rPr>
      <t>%</t>
    </r>
  </si>
  <si>
    <t>其他流动负债评估明细表</t>
  </si>
  <si>
    <t>非流动负债评估汇总表</t>
  </si>
  <si>
    <t>6</t>
  </si>
  <si>
    <t>长期借款评估明细表</t>
  </si>
  <si>
    <t>应付债券评估明细表</t>
  </si>
  <si>
    <t>债券发行单位</t>
  </si>
  <si>
    <t>票面利率%</t>
  </si>
  <si>
    <r>
      <rPr>
        <sz val="10"/>
        <rFont val="Times New Roman"/>
        <charset val="134"/>
      </rPr>
      <t xml:space="preserve"> </t>
    </r>
    <r>
      <rPr>
        <sz val="10"/>
        <rFont val="宋体"/>
        <charset val="134"/>
      </rPr>
      <t>备</t>
    </r>
    <r>
      <rPr>
        <sz val="10"/>
        <rFont val="Times New Roman"/>
        <charset val="134"/>
      </rPr>
      <t xml:space="preserve"> </t>
    </r>
    <r>
      <rPr>
        <sz val="10"/>
        <rFont val="宋体"/>
        <charset val="134"/>
      </rPr>
      <t>注</t>
    </r>
  </si>
  <si>
    <r>
      <rPr>
        <sz val="18"/>
        <rFont val="黑体"/>
        <charset val="134"/>
      </rPr>
      <t>租赁负债评估明细表</t>
    </r>
  </si>
  <si>
    <t>合    计</t>
  </si>
  <si>
    <t>长期应付款评估明细表</t>
  </si>
  <si>
    <t>初始额</t>
  </si>
  <si>
    <t>利息及汇率净损失</t>
  </si>
  <si>
    <t>预计负债评估明细表</t>
  </si>
  <si>
    <t>递延收益评估明细表</t>
  </si>
  <si>
    <r>
      <rPr>
        <sz val="10"/>
        <rFont val="宋体"/>
        <charset val="134"/>
      </rPr>
      <t>户名（或结算对象）</t>
    </r>
  </si>
  <si>
    <r>
      <rPr>
        <sz val="10"/>
        <rFont val="宋体"/>
        <charset val="134"/>
      </rPr>
      <t>款项内容</t>
    </r>
  </si>
  <si>
    <t>递延所得税负债评估明细表</t>
  </si>
  <si>
    <t>其他非流动负债评估明细表</t>
  </si>
  <si>
    <t>评估报告中直接引用或条件引用的要素</t>
  </si>
  <si>
    <t>信息要素字段名称</t>
  </si>
  <si>
    <t>数据引用连接列</t>
  </si>
  <si>
    <t>数据引用方式</t>
  </si>
  <si>
    <t>内容示例</t>
  </si>
  <si>
    <t>内容来源</t>
  </si>
  <si>
    <t>信息要素字段基准</t>
  </si>
  <si>
    <t>封面部分</t>
  </si>
  <si>
    <t>【项目名称】</t>
  </si>
  <si>
    <t>手动输入</t>
  </si>
  <si>
    <t>例：中钢集团洛阳耐火材料研究院有限公司拟转让洛阳耐研陶瓷纤维有限公司部分股权</t>
  </si>
  <si>
    <t>立项表</t>
  </si>
  <si>
    <t>【报告编号】</t>
  </si>
  <si>
    <t>例：中联评报字[2018]第*号</t>
  </si>
  <si>
    <t>引用系统分配的报告号</t>
  </si>
  <si>
    <t>以系统内报告编号为准</t>
  </si>
  <si>
    <t>【报告签发日期大写】</t>
  </si>
  <si>
    <t>例：二〇一八年*月*日</t>
  </si>
  <si>
    <t>引用系统报告签发日期</t>
  </si>
  <si>
    <t>以系统报告签发日期为准</t>
  </si>
  <si>
    <t>报告类型</t>
  </si>
  <si>
    <t>【报告类型】</t>
  </si>
  <si>
    <t>企业价值资产评估报告</t>
  </si>
  <si>
    <t>手动选择</t>
  </si>
  <si>
    <t>【所属行业】</t>
  </si>
  <si>
    <t>一般生产型企业</t>
  </si>
  <si>
    <t>报告正文</t>
  </si>
  <si>
    <t>【委托人】</t>
  </si>
  <si>
    <t>国家开发银行、中国进出口银行</t>
  </si>
  <si>
    <t>引用链接立项表信息，将所有的委托人并列，中间加顿号，其中，立项表信息为引用委托方客户端填报</t>
  </si>
  <si>
    <t>以客户端填报为基准</t>
  </si>
  <si>
    <t>最好保留项目人员协助更新客户端的客户端的的权限，避免客户自己申报不规范</t>
  </si>
  <si>
    <t>【经济行为】</t>
  </si>
  <si>
    <t>例：中钢集团洛阳耐火材料研究院有限公司转让洛阳耐研陶瓷纤维有限公司部分股权</t>
  </si>
  <si>
    <t>引用链接立项表信息，其中立项表信息为引用委托方客户端填报</t>
  </si>
  <si>
    <t>同上</t>
  </si>
  <si>
    <t>【评估对象】</t>
  </si>
  <si>
    <t>例：洛阳耐研陶瓷纤维有限公司股东全部权益</t>
  </si>
  <si>
    <t>引用链接立项表信息</t>
  </si>
  <si>
    <t>以立项表为准</t>
  </si>
  <si>
    <t>【评估范围】</t>
  </si>
  <si>
    <t>例：洛阳耐研陶瓷纤维有限公司的全部资产及相关负债</t>
  </si>
  <si>
    <t>【评估基准日】</t>
  </si>
  <si>
    <t>表内链接</t>
  </si>
  <si>
    <t>例：2017年12月31日</t>
  </si>
  <si>
    <t>【报告有效截止日期】</t>
  </si>
  <si>
    <t>例：2018年12月30日</t>
  </si>
  <si>
    <t>与评估基准日有勾稽关系，根据基准日自动生成截止日期，报告有效期为一年</t>
  </si>
  <si>
    <t>根据【评估基准日】字段计算得到</t>
  </si>
  <si>
    <t>【价值类型】</t>
  </si>
  <si>
    <t>市场价值</t>
  </si>
  <si>
    <t>例：市场价值</t>
  </si>
  <si>
    <t>【评估方法】</t>
  </si>
  <si>
    <t>例：资产基础法 、收益法、市场法 单一方法   或 资产基础法、市场法 ，资产基础法、收益法， 市场法、收益法 两两组合，  或资产基础法、收益法、市场法 三种方法</t>
  </si>
  <si>
    <t>引用系统内作价选用的评估方法，涉及2种及以上方法的，并列引用，中间加顿号</t>
  </si>
  <si>
    <t>以系统内选用的评估方法为准</t>
  </si>
  <si>
    <t>这个内容要作为评估说明中要折叠不需要章节的条件</t>
  </si>
  <si>
    <t>【定价方法】</t>
  </si>
  <si>
    <t>例：收益法</t>
  </si>
  <si>
    <t>引用系统内定价评估方法</t>
  </si>
  <si>
    <t>以系统内定价评估方法为准</t>
  </si>
  <si>
    <t>【经济行为文件】</t>
  </si>
  <si>
    <t>中钢科技发展有限公司2018年24号函（中钢科技函〔2018〕24号）</t>
  </si>
  <si>
    <t>客户端填报</t>
  </si>
  <si>
    <t>【报表类型】</t>
  </si>
  <si>
    <t>母公司报表</t>
  </si>
  <si>
    <t>合并报表或母公司报表</t>
  </si>
  <si>
    <t>系统内增加设定报表口径，包括合并报表或母公司报表2个选项，进行勾选</t>
  </si>
  <si>
    <t>以系统内填报为准</t>
  </si>
  <si>
    <t>如果报告整体都是从合并口径做的，在资产状况介绍的时候，介绍为合并报表</t>
  </si>
  <si>
    <t>【净资产名称】</t>
  </si>
  <si>
    <t>归属于母公司股东的净资产或净资产</t>
  </si>
  <si>
    <t>条件选项，if合并报表，归属于母公司股东的净资产；if母公司报表，净资产</t>
  </si>
  <si>
    <t>依据【报表类型】字段计算</t>
  </si>
  <si>
    <t>【净利润名称】</t>
  </si>
  <si>
    <t>归属于母公司股东的净利润或净利润</t>
  </si>
  <si>
    <t>条件选项，if合并报表，归属于母公司股东的净利润；if母公司报表，净利润</t>
  </si>
  <si>
    <t>【总资产账面价值】</t>
  </si>
  <si>
    <t>数字</t>
  </si>
  <si>
    <t>条件引用，if合并报表，引用合并资产负债表，if母公司报表，引用母公司资产负债表</t>
  </si>
  <si>
    <t>依据【报表类型】字段设置引用哪张报表，并以资产负债表（审后）为准</t>
  </si>
  <si>
    <t>有审计的，以审后的资产负债表为准</t>
  </si>
  <si>
    <t>【负债账面价值】</t>
  </si>
  <si>
    <t>【净资产账面价值】</t>
  </si>
  <si>
    <t>【流动资产账面价值】</t>
  </si>
  <si>
    <t>表内链接，评估方法未采用资产基础法需手动填写</t>
  </si>
  <si>
    <t>【非流动资产账面价值】</t>
  </si>
  <si>
    <t>【流动负债账面价值】</t>
  </si>
  <si>
    <t>【非流动负债账面价值】</t>
  </si>
  <si>
    <t>【合并报表财务状况描述】</t>
  </si>
  <si>
    <t>条件引用，if合并报表，引用合并利润表，if母公司报表，引用母公司利润表</t>
  </si>
  <si>
    <t>依据【报表类型】字段设置引用哪张报表，以利润表（审后）为准</t>
  </si>
  <si>
    <t>有审计的，以审后的利润表为准</t>
  </si>
  <si>
    <t>【母公司报表财务状况描述】</t>
  </si>
  <si>
    <t>【审计单位】</t>
  </si>
  <si>
    <t>大华会计师事务所</t>
  </si>
  <si>
    <t>报表导入时同步导入</t>
  </si>
  <si>
    <t>以报表导入为准</t>
  </si>
  <si>
    <t>注意这是报表导入中新增的要求</t>
  </si>
  <si>
    <t>【审计报告名称】</t>
  </si>
  <si>
    <t>【审计报告号】</t>
  </si>
  <si>
    <t>【审计报告出具日】</t>
  </si>
  <si>
    <t>【审计报告意见类型】</t>
  </si>
  <si>
    <t>【实物资产账面价值】</t>
  </si>
  <si>
    <t>条件引用，if合并报表，引用合并资产负债表，if母公司报表，引用母公司资产负债表→sum（存货、投资性房地产、固定资产、在建工程、工程物资、生产性生物资产、油气资产）的账面价值</t>
  </si>
  <si>
    <t>以财务报表为准</t>
  </si>
  <si>
    <t>【实物资产占比】</t>
  </si>
  <si>
    <t>数字百分比</t>
  </si>
  <si>
    <t>【实物资产账面价值】/【总资产账面价值】</t>
  </si>
  <si>
    <t>依据【实物资产账面价值】和【总资产账面价值】计算得到</t>
  </si>
  <si>
    <t>资产基础法评估结论</t>
  </si>
  <si>
    <r>
      <rPr>
        <sz val="12"/>
        <color rgb="FF000000"/>
        <rFont val="宋体"/>
        <charset val="134"/>
      </rPr>
      <t>【资产基础法汇总表</t>
    </r>
    <r>
      <rPr>
        <sz val="12"/>
        <color rgb="FF000000"/>
        <rFont val="Times New Roman"/>
        <charset val="134"/>
      </rPr>
      <t xml:space="preserve"> </t>
    </r>
    <r>
      <rPr>
        <sz val="12"/>
        <color rgb="FF000000"/>
        <rFont val="宋体"/>
        <charset val="134"/>
      </rPr>
      <t>】</t>
    </r>
  </si>
  <si>
    <t>整表引用</t>
  </si>
  <si>
    <t>整表引用资产基础法表一</t>
  </si>
  <si>
    <t>以资产基础法汇总表为准</t>
  </si>
  <si>
    <t>根据评估方法，选择性显示各评估方法下评估结论，不涉及的评估方法对应的评估结论不显示</t>
  </si>
  <si>
    <t>【资产基础法总资产评估价值】</t>
  </si>
  <si>
    <t>引用资产基础法表一</t>
  </si>
  <si>
    <t>【资产基础法总资产评估增减值描述】</t>
  </si>
  <si>
    <t>描述</t>
  </si>
  <si>
    <t>评估＞账面，增值；评估&lt;账面值，减值</t>
  </si>
  <si>
    <t>依据【资产基础法总资产评估价值】和资产基础法汇总表中的总资产账面值比较计算得到</t>
  </si>
  <si>
    <t>【资产基础法负债评估价值】</t>
  </si>
  <si>
    <t>【资产基础法负债评估增减值描述】</t>
  </si>
  <si>
    <t>依据【资产基础法负债评估价值】和资产基础法汇总表中的负债账面值比较计算得到</t>
  </si>
  <si>
    <t>【资产基础法净资产评估价值】</t>
  </si>
  <si>
    <t>【资产基础法净资产评估增减值描述】</t>
  </si>
  <si>
    <t>依据【资产基础法净资产评估价值】和资产基础法汇总表中的净资产账面值比较计算得到</t>
  </si>
  <si>
    <t>收益法评估结论</t>
  </si>
  <si>
    <t>【收益法净资产评估价值】</t>
  </si>
  <si>
    <t>引用收益法计算表</t>
  </si>
  <si>
    <t>以收益法计算表为准</t>
  </si>
  <si>
    <t>【收益法净资产评估增值描述】</t>
  </si>
  <si>
    <t>增/减</t>
  </si>
  <si>
    <t>依据【收益法净资产评估价值】和【净资产账面价值】比较计算得到</t>
  </si>
  <si>
    <t>市场法评估结论</t>
  </si>
  <si>
    <t>【市场法净资产评估价值】</t>
  </si>
  <si>
    <t>引用市场法计算表</t>
  </si>
  <si>
    <t>以市场法计算表为准</t>
  </si>
  <si>
    <t>【市场法净资产评估增值描述】</t>
  </si>
  <si>
    <t>依据【市场法净资产评估价值】和【净资产账面价值】比较计算得到</t>
  </si>
  <si>
    <t>收益法和资产基础法的差异</t>
  </si>
  <si>
    <t>【收益法与资产基础法差异描述】</t>
  </si>
  <si>
    <t>高/低</t>
  </si>
  <si>
    <t>收益法&gt;资产基础法，高，否则，低</t>
  </si>
  <si>
    <t>依据【收益法净资产评估价值】和【资产基础法净资产评估价值】比较计算得到</t>
  </si>
  <si>
    <t>【收益法评估结果－资产基础法结果】</t>
  </si>
  <si>
    <t>收益法评估结果-资产基础法评估结果，取绝对值</t>
  </si>
  <si>
    <t>【收益法高于资产基础法百分比】</t>
  </si>
  <si>
    <t>百分比</t>
  </si>
  <si>
    <t>【收益法评估结果－资产基础法结果】/【资产基础法净资产评估结果】，取绝对值</t>
  </si>
  <si>
    <t>收益法和市场法的差异</t>
  </si>
  <si>
    <t>【收益法比市场法差异描述】</t>
  </si>
  <si>
    <r>
      <rPr>
        <sz val="12"/>
        <rFont val="宋体"/>
        <charset val="134"/>
      </rPr>
      <t>高</t>
    </r>
    <r>
      <rPr>
        <sz val="12"/>
        <rFont val="Times New Roman"/>
        <charset val="134"/>
      </rPr>
      <t>/</t>
    </r>
    <r>
      <rPr>
        <sz val="12"/>
        <rFont val="宋体"/>
        <charset val="134"/>
      </rPr>
      <t>低</t>
    </r>
  </si>
  <si>
    <t>收益法&gt;市场法，高，否则，低</t>
  </si>
  <si>
    <t>依据【收益法净资产评估价值】和【市场法净资产评估价值】比较计算得到</t>
  </si>
  <si>
    <t>【收益法评估结果－市场法结果】</t>
  </si>
  <si>
    <t>收益法评估结果-市场法评估结果，取绝对值</t>
  </si>
  <si>
    <t>【收益法高于市场法百分比】</t>
  </si>
  <si>
    <t>【收益法评估结果－市场法结果】/【市场法净资产评估结果】，取绝对值</t>
  </si>
  <si>
    <t>市场法和资产基础法的差异</t>
  </si>
  <si>
    <t>【市场法与资产基础法差异描述】</t>
  </si>
  <si>
    <t>市场法&gt;资产基础法，高，否则，低</t>
  </si>
  <si>
    <t>依据【市场法净资产评估价值】和【资产基础法净资产评估价值】比较计算得到</t>
  </si>
  <si>
    <t>【市场法评估结果－资产基础法结果】</t>
  </si>
  <si>
    <t>市场法评估结果-资产基础法评估结果，取绝对值</t>
  </si>
  <si>
    <t>【市场法高于资产基础法百分比】</t>
  </si>
  <si>
    <t>【市场法评估结果－资产基础法结果】/【资产基础法净资产评估结果】，取绝对值</t>
  </si>
  <si>
    <t>最终评估结论</t>
  </si>
  <si>
    <t>【评估价值】</t>
  </si>
  <si>
    <t>条件引用，条件是定价方法，引用相应的方法下评估结论</t>
  </si>
  <si>
    <t>条件引用，引用到定价方法下的相应位置</t>
  </si>
  <si>
    <t>【评估结论增减值描述】</t>
  </si>
  <si>
    <t>委托人名称</t>
  </si>
  <si>
    <t>委托人简称</t>
  </si>
  <si>
    <t>成立日期</t>
  </si>
  <si>
    <t>营业期限</t>
  </si>
  <si>
    <t>统一社会信用代码</t>
  </si>
  <si>
    <t>单位简称</t>
  </si>
  <si>
    <t>级次</t>
  </si>
  <si>
    <t>上级单位名称</t>
  </si>
  <si>
    <r>
      <rPr>
        <b/>
        <sz val="10"/>
        <rFont val="宋体"/>
        <charset val="134"/>
      </rPr>
      <t>在上级公司的持股比例（</t>
    </r>
    <r>
      <rPr>
        <b/>
        <sz val="10"/>
        <rFont val="Times New Roman"/>
        <charset val="134"/>
      </rPr>
      <t>%</t>
    </r>
    <r>
      <rPr>
        <b/>
        <sz val="10"/>
        <rFont val="宋体"/>
        <charset val="134"/>
      </rPr>
      <t>）</t>
    </r>
  </si>
  <si>
    <t>在上级单位的账面价值（元）</t>
  </si>
  <si>
    <t>定价方法</t>
  </si>
  <si>
    <t>评估价值（元）</t>
  </si>
  <si>
    <t>工商登记信息</t>
  </si>
  <si>
    <t>行业分类</t>
  </si>
  <si>
    <t>基准日财务信息（元）</t>
  </si>
  <si>
    <t>联系人</t>
  </si>
  <si>
    <t>所属申万行业分类</t>
  </si>
  <si>
    <t>所属中联行业分类</t>
  </si>
  <si>
    <t>总资产</t>
  </si>
  <si>
    <t>总负债</t>
  </si>
  <si>
    <t>归母净资产</t>
  </si>
  <si>
    <t>主营收入</t>
  </si>
  <si>
    <t>利润总额</t>
  </si>
  <si>
    <t>归母净利润</t>
  </si>
  <si>
    <t>姓名</t>
  </si>
  <si>
    <t>联系电话</t>
  </si>
  <si>
    <t>邮箱</t>
  </si>
  <si>
    <t>本级</t>
  </si>
  <si>
    <t>0-1</t>
  </si>
  <si>
    <r>
      <rPr>
        <sz val="12"/>
        <rFont val="Times New Roman"/>
        <charset val="134"/>
      </rPr>
      <t xml:space="preserve"> </t>
    </r>
    <r>
      <rPr>
        <sz val="12"/>
        <rFont val="宋体"/>
        <charset val="134"/>
      </rPr>
      <t>一级子公司</t>
    </r>
  </si>
  <si>
    <t>一级</t>
  </si>
  <si>
    <t>0-1-1</t>
  </si>
  <si>
    <t>二级子公司</t>
  </si>
  <si>
    <t>二级</t>
  </si>
  <si>
    <t>0-1-2</t>
  </si>
  <si>
    <t>0-1-2-1</t>
  </si>
  <si>
    <t>三级子公司</t>
  </si>
  <si>
    <t>三级</t>
  </si>
  <si>
    <t>合并报表财务状况</t>
  </si>
  <si>
    <t>金额单位：人民币万元</t>
  </si>
  <si>
    <t>负债</t>
  </si>
  <si>
    <t>经营活动产生的现金流量净额</t>
  </si>
  <si>
    <t>投资活动产生的现金流量净额</t>
  </si>
  <si>
    <t>筹资活动产生的现金流量净额</t>
  </si>
  <si>
    <t>审计机构</t>
  </si>
  <si>
    <t>母公司报表财务状况</t>
  </si>
  <si>
    <t>净资产</t>
  </si>
  <si>
    <t>净利润</t>
  </si>
  <si>
    <t>长期股权投资评估结果一览表</t>
  </si>
  <si>
    <t>股权评估值</t>
  </si>
  <si>
    <t>增值率</t>
  </si>
  <si>
    <t>净资产估值</t>
  </si>
  <si>
    <t>净资产增值率</t>
  </si>
  <si>
    <t>权益价值</t>
  </si>
  <si>
    <t>评估方法</t>
  </si>
  <si>
    <t>A</t>
  </si>
  <si>
    <t>B</t>
  </si>
  <si>
    <t>C=G*A</t>
  </si>
  <si>
    <t>D=C-B</t>
  </si>
  <si>
    <t>E=D/B</t>
  </si>
  <si>
    <t>F</t>
  </si>
  <si>
    <t>G</t>
  </si>
  <si>
    <r>
      <rPr>
        <b/>
        <sz val="10"/>
        <color rgb="FF000000"/>
        <rFont val="Times New Roman"/>
        <charset val="134"/>
      </rPr>
      <t>H=</t>
    </r>
    <r>
      <rPr>
        <b/>
        <sz val="10"/>
        <color rgb="FF000000"/>
        <rFont val="宋体"/>
        <charset val="134"/>
      </rPr>
      <t>（</t>
    </r>
    <r>
      <rPr>
        <b/>
        <sz val="10"/>
        <color rgb="FF000000"/>
        <rFont val="Times New Roman"/>
        <charset val="134"/>
      </rPr>
      <t>G-F</t>
    </r>
    <r>
      <rPr>
        <b/>
        <sz val="10"/>
        <color rgb="FF000000"/>
        <rFont val="宋体"/>
        <charset val="134"/>
      </rPr>
      <t>）</t>
    </r>
    <r>
      <rPr>
        <b/>
        <sz val="10"/>
        <color rgb="FF000000"/>
        <rFont val="Times New Roman"/>
        <charset val="134"/>
      </rPr>
      <t>/F*100%</t>
    </r>
  </si>
  <si>
    <t>I=F*A</t>
  </si>
  <si>
    <t>评估报告整表引用</t>
  </si>
  <si>
    <t>文档名称</t>
  </si>
  <si>
    <t>所属位置</t>
  </si>
  <si>
    <t>页签名称</t>
  </si>
  <si>
    <t>表头名称</t>
  </si>
  <si>
    <t>评估报告</t>
  </si>
  <si>
    <t>被评估单位三年一期财务状况表</t>
  </si>
  <si>
    <t>被评估单位财务状况表一览表</t>
  </si>
  <si>
    <t>评估结论</t>
  </si>
  <si>
    <r>
      <rPr>
        <sz val="12"/>
        <rFont val="Times New Roman"/>
        <charset val="134"/>
      </rPr>
      <t>资产基础法评估结果一览表（表1</t>
    </r>
    <r>
      <rPr>
        <sz val="12"/>
        <rFont val="宋体"/>
        <charset val="134"/>
      </rPr>
      <t>汇总表）</t>
    </r>
  </si>
  <si>
    <t>资产基础法评估结果一览表</t>
  </si>
  <si>
    <t>评估说明整表引用</t>
  </si>
  <si>
    <t>评估说明</t>
  </si>
  <si>
    <t>资产基础法各科目评估结果</t>
  </si>
  <si>
    <t>交易性金融资产汇总</t>
  </si>
  <si>
    <t>交易性金融资产评估结果一览表</t>
  </si>
  <si>
    <t>引用时可自动删除账面价值和评估价值均为零的行</t>
  </si>
  <si>
    <t>可供出售金融资产汇总</t>
  </si>
  <si>
    <t>可供出售金融资产评估结果一览表</t>
  </si>
  <si>
    <t>长期股权投资结果汇总</t>
  </si>
  <si>
    <t>固定资产汇总</t>
  </si>
  <si>
    <t>设备类资产评估结果汇总</t>
  </si>
  <si>
    <t>投资性房地产可比交易案例情况表</t>
  </si>
  <si>
    <t>投资性房地产市场法住宅</t>
  </si>
  <si>
    <t>比较因素条件表（住宅类模板）</t>
  </si>
  <si>
    <t>投资性房地产市场法办公</t>
  </si>
  <si>
    <t>比较因素条件表（办公类模板）</t>
  </si>
  <si>
    <t>投资性房地产市场法商业</t>
  </si>
  <si>
    <t>比较因素条件表（商业类模板）</t>
  </si>
  <si>
    <t>比较因素条件指数表（住宅类模板）</t>
  </si>
  <si>
    <t>比较因素条件指数表（办公类模板）</t>
  </si>
  <si>
    <t>比较因素条件指数表（商业类模板）</t>
  </si>
  <si>
    <t>比较因素修正系数表（住宅类模板）</t>
  </si>
  <si>
    <t>比较因素修正系数表（办公类模板）</t>
  </si>
  <si>
    <t>比较因素修正系数表（商业类模板）</t>
  </si>
  <si>
    <t>投资性房地产出租模型简版</t>
  </si>
  <si>
    <t>委估房产客观租金确定过程表</t>
  </si>
  <si>
    <t>房屋建筑物可比交易案例情况表</t>
  </si>
  <si>
    <t>房屋建筑物市场法住宅</t>
  </si>
  <si>
    <t>房屋建筑物市场法办公</t>
  </si>
  <si>
    <t>房屋建筑物市场法商业</t>
  </si>
  <si>
    <t>房屋建筑物出租模型简版</t>
  </si>
  <si>
    <t>收益法</t>
  </si>
  <si>
    <t>历史期营业收入与成本情况</t>
  </si>
  <si>
    <t>被评估单位历史期营业收入与成本情况</t>
  </si>
  <si>
    <t>产品销售量预测表</t>
  </si>
  <si>
    <t>营业收入预测表</t>
  </si>
  <si>
    <t>营业成本预测表</t>
  </si>
  <si>
    <t>销售税金及附加预测表</t>
  </si>
  <si>
    <t>销售费用预测表</t>
  </si>
  <si>
    <t>管理费用预测表</t>
  </si>
  <si>
    <t>财务费用预测表</t>
  </si>
  <si>
    <t>折旧摊销预测表</t>
  </si>
  <si>
    <t>营运资金增加额预测表</t>
  </si>
  <si>
    <t>未来净现金流量预测表</t>
  </si>
  <si>
    <t>中长期国债利率</t>
  </si>
  <si>
    <t>折现率预测表</t>
  </si>
  <si>
    <t>非经营性或溢余资产（负债）评估明细表</t>
  </si>
  <si>
    <t>评估结论及分析</t>
  </si>
  <si>
    <t>【资产基础法汇总表 】</t>
  </si>
  <si>
    <t>评估说明中直接引用或条件引用的要素</t>
  </si>
  <si>
    <t>资产基础法科目</t>
  </si>
  <si>
    <t>内容示例：</t>
  </si>
  <si>
    <t>【资产总述】</t>
  </si>
  <si>
    <t>流动资产【流动资产账面价值】万元，非流动资产【非流动资产账面价值】万元</t>
  </si>
  <si>
    <t>判断成本法表是否有流动资产、非流动资产科目，然后引用</t>
  </si>
  <si>
    <t>以资产基础法作价表为基准</t>
  </si>
  <si>
    <t>【负债总述】</t>
  </si>
  <si>
    <t>流动负债【流动负债账面价值】万元，非流动负债【非流动负债账面价值】万元</t>
  </si>
  <si>
    <t>判断成本法表是否有流动负债、非流动负债科目，然后引用</t>
  </si>
  <si>
    <r>
      <rPr>
        <b/>
        <sz val="12"/>
        <color rgb="FF000000"/>
        <rFont val="Times New Roman"/>
        <charset val="134"/>
      </rPr>
      <t>3-</t>
    </r>
    <r>
      <rPr>
        <b/>
        <sz val="12"/>
        <color rgb="FF000000"/>
        <rFont val="宋体"/>
        <charset val="134"/>
      </rPr>
      <t>流动汇总</t>
    </r>
  </si>
  <si>
    <t>【流动资产类资产统计】</t>
  </si>
  <si>
    <t>货币资金、应收票据、预付账款</t>
  </si>
  <si>
    <t>判断成本法表有哪些流动资产科目，然后引用</t>
  </si>
  <si>
    <t>引用成本法表对应科目 数据</t>
  </si>
  <si>
    <t>以资产基础法作价表为准</t>
  </si>
  <si>
    <t>【流动资产评估价值】</t>
  </si>
  <si>
    <r>
      <rPr>
        <b/>
        <sz val="12"/>
        <color rgb="FF000000"/>
        <rFont val="Times New Roman"/>
        <charset val="134"/>
      </rPr>
      <t>3-</t>
    </r>
    <r>
      <rPr>
        <b/>
        <sz val="12"/>
        <color rgb="FF000000"/>
        <rFont val="宋体"/>
        <charset val="134"/>
      </rPr>
      <t>货币资金</t>
    </r>
  </si>
  <si>
    <t>【货币资金账面价值】</t>
  </si>
  <si>
    <t>【货币资金统计】</t>
  </si>
  <si>
    <t>现金、银行存款</t>
  </si>
  <si>
    <t>判断成本法表有哪些货币资金科目，然后引用</t>
  </si>
  <si>
    <t>【货币资金评估价值】</t>
  </si>
  <si>
    <r>
      <rPr>
        <sz val="12"/>
        <color rgb="FF000000"/>
        <rFont val="Times New Roman"/>
        <charset val="134"/>
      </rPr>
      <t>3-1</t>
    </r>
    <r>
      <rPr>
        <sz val="12"/>
        <color rgb="FF000000"/>
        <rFont val="宋体"/>
        <charset val="134"/>
      </rPr>
      <t>现金</t>
    </r>
  </si>
  <si>
    <t>【现金账面价值】</t>
  </si>
  <si>
    <t>【现金评估价值】</t>
  </si>
  <si>
    <r>
      <rPr>
        <sz val="12"/>
        <color rgb="FF000000"/>
        <rFont val="Times New Roman"/>
        <charset val="134"/>
      </rPr>
      <t>3-2</t>
    </r>
    <r>
      <rPr>
        <sz val="12"/>
        <color rgb="FF000000"/>
        <rFont val="宋体"/>
        <charset val="134"/>
      </rPr>
      <t>银行存款</t>
    </r>
  </si>
  <si>
    <t>【银行存款账面价值】</t>
  </si>
  <si>
    <t>【银行存款评估价值】</t>
  </si>
  <si>
    <r>
      <rPr>
        <sz val="12"/>
        <color rgb="FF000000"/>
        <rFont val="Times New Roman"/>
        <charset val="134"/>
      </rPr>
      <t>3-3</t>
    </r>
    <r>
      <rPr>
        <sz val="12"/>
        <color rgb="FF000000"/>
        <rFont val="宋体"/>
        <charset val="134"/>
      </rPr>
      <t>其他货币资金</t>
    </r>
  </si>
  <si>
    <t>【其他货币资金账面价值】</t>
  </si>
  <si>
    <t>【其他货币资金评估价值】</t>
  </si>
  <si>
    <r>
      <rPr>
        <b/>
        <sz val="12"/>
        <color rgb="FF000000"/>
        <rFont val="Times New Roman"/>
        <charset val="134"/>
      </rPr>
      <t>3-4</t>
    </r>
    <r>
      <rPr>
        <b/>
        <sz val="12"/>
        <color rgb="FF000000"/>
        <rFont val="宋体"/>
        <charset val="134"/>
      </rPr>
      <t>交易性金融资产汇总</t>
    </r>
  </si>
  <si>
    <t>【交易性金融资产账面价值】</t>
  </si>
  <si>
    <t>【交易性金融资产统计】</t>
  </si>
  <si>
    <t>文字</t>
  </si>
  <si>
    <t>【交易性金融资产评估价值】</t>
  </si>
  <si>
    <t>【交易性金融资产增减值描述】</t>
  </si>
  <si>
    <t>依据字段计算得到</t>
  </si>
  <si>
    <r>
      <rPr>
        <sz val="12"/>
        <color rgb="FF000000"/>
        <rFont val="Times New Roman"/>
        <charset val="134"/>
      </rPr>
      <t>3-4-1</t>
    </r>
    <r>
      <rPr>
        <sz val="12"/>
        <color rgb="FF000000"/>
        <rFont val="宋体"/>
        <charset val="134"/>
      </rPr>
      <t>交易性</t>
    </r>
    <r>
      <rPr>
        <sz val="12"/>
        <color rgb="FF000000"/>
        <rFont val="Times New Roman"/>
        <charset val="134"/>
      </rPr>
      <t>-</t>
    </r>
    <r>
      <rPr>
        <sz val="12"/>
        <color rgb="FF000000"/>
        <rFont val="宋体"/>
        <charset val="134"/>
      </rPr>
      <t>股票</t>
    </r>
  </si>
  <si>
    <t>【交易性金融资产股票账面价值】</t>
  </si>
  <si>
    <t>【交易性金融资产股票评估价值】</t>
  </si>
  <si>
    <r>
      <rPr>
        <sz val="12"/>
        <color rgb="FF000000"/>
        <rFont val="Times New Roman"/>
        <charset val="134"/>
      </rPr>
      <t>3-4-2</t>
    </r>
    <r>
      <rPr>
        <sz val="12"/>
        <color rgb="FF000000"/>
        <rFont val="宋体"/>
        <charset val="134"/>
      </rPr>
      <t>交易性</t>
    </r>
    <r>
      <rPr>
        <sz val="12"/>
        <color rgb="FF000000"/>
        <rFont val="Times New Roman"/>
        <charset val="134"/>
      </rPr>
      <t>-</t>
    </r>
    <r>
      <rPr>
        <sz val="12"/>
        <color rgb="FF000000"/>
        <rFont val="宋体"/>
        <charset val="134"/>
      </rPr>
      <t>债券</t>
    </r>
  </si>
  <si>
    <t>【交易性金融资产债券账面价值】</t>
  </si>
  <si>
    <t>【交易性金融资产债券评估价值】</t>
  </si>
  <si>
    <r>
      <rPr>
        <sz val="12"/>
        <color rgb="FF000000"/>
        <rFont val="Times New Roman"/>
        <charset val="134"/>
      </rPr>
      <t>3-4-3</t>
    </r>
    <r>
      <rPr>
        <sz val="12"/>
        <color rgb="FF000000"/>
        <rFont val="宋体"/>
        <charset val="134"/>
      </rPr>
      <t>交易性</t>
    </r>
    <r>
      <rPr>
        <sz val="12"/>
        <color rgb="FF000000"/>
        <rFont val="Times New Roman"/>
        <charset val="134"/>
      </rPr>
      <t>-</t>
    </r>
    <r>
      <rPr>
        <sz val="12"/>
        <color rgb="FF000000"/>
        <rFont val="宋体"/>
        <charset val="134"/>
      </rPr>
      <t>基金</t>
    </r>
  </si>
  <si>
    <t>【交易性金融资产基金账面价值】</t>
  </si>
  <si>
    <t>【交易性金融资产基金评估价值】</t>
  </si>
  <si>
    <t>【衍生金融资产账面价值】</t>
  </si>
  <si>
    <t>【衍生金融资产评估价值】</t>
  </si>
  <si>
    <r>
      <rPr>
        <sz val="12"/>
        <color rgb="FF000000"/>
        <rFont val="Times New Roman"/>
        <charset val="134"/>
      </rPr>
      <t>3-5</t>
    </r>
    <r>
      <rPr>
        <sz val="12"/>
        <color rgb="FF000000"/>
        <rFont val="宋体"/>
        <charset val="134"/>
      </rPr>
      <t>应收票据</t>
    </r>
  </si>
  <si>
    <t>【应收票据账面价值】</t>
  </si>
  <si>
    <t>【应收票据评估价值】</t>
  </si>
  <si>
    <r>
      <rPr>
        <sz val="12"/>
        <color rgb="FF000000"/>
        <rFont val="Times New Roman"/>
        <charset val="134"/>
      </rPr>
      <t>3-6</t>
    </r>
    <r>
      <rPr>
        <sz val="12"/>
        <color rgb="FF000000"/>
        <rFont val="宋体"/>
        <charset val="134"/>
      </rPr>
      <t>应收账款</t>
    </r>
  </si>
  <si>
    <t>【应收账款账面余额】</t>
  </si>
  <si>
    <t>【应收账款减值准备描述】</t>
  </si>
  <si>
    <t>【应收账款评估风险损失】</t>
  </si>
  <si>
    <t>【应收账款评估价值】</t>
  </si>
  <si>
    <t>应收款项融资汇总</t>
  </si>
  <si>
    <t>【应收款项融资汇总账面价值】</t>
  </si>
  <si>
    <t>【应收款项融资汇总统计】</t>
  </si>
  <si>
    <t>【应收款项融资汇总评估价值】</t>
  </si>
  <si>
    <t>【应收款项融资汇总增减值描述】</t>
  </si>
  <si>
    <r>
      <rPr>
        <sz val="12"/>
        <color rgb="FF000000"/>
        <rFont val="宋体"/>
        <charset val="134"/>
      </rPr>
      <t>融资</t>
    </r>
    <r>
      <rPr>
        <sz val="12"/>
        <color rgb="FF000000"/>
        <rFont val="Times New Roman"/>
        <charset val="134"/>
      </rPr>
      <t>-</t>
    </r>
    <r>
      <rPr>
        <sz val="12"/>
        <color rgb="FF000000"/>
        <rFont val="宋体"/>
        <charset val="134"/>
      </rPr>
      <t>应收票据</t>
    </r>
  </si>
  <si>
    <t>【融资应收票据账面价值】</t>
  </si>
  <si>
    <t>【融资应收票据评估价值】</t>
  </si>
  <si>
    <r>
      <rPr>
        <sz val="12"/>
        <color rgb="FF000000"/>
        <rFont val="宋体"/>
        <charset val="134"/>
      </rPr>
      <t>融资</t>
    </r>
    <r>
      <rPr>
        <sz val="12"/>
        <color rgb="FF000000"/>
        <rFont val="Times New Roman"/>
        <charset val="134"/>
      </rPr>
      <t>-</t>
    </r>
    <r>
      <rPr>
        <sz val="12"/>
        <color rgb="FF000000"/>
        <rFont val="宋体"/>
        <charset val="134"/>
      </rPr>
      <t>应收账款</t>
    </r>
  </si>
  <si>
    <t>【融资应收账款账面价值】</t>
  </si>
  <si>
    <t>【融资应收账款评估价值】</t>
  </si>
  <si>
    <r>
      <rPr>
        <sz val="12"/>
        <color rgb="FF000000"/>
        <rFont val="Times New Roman"/>
        <charset val="134"/>
      </rPr>
      <t>3-7</t>
    </r>
    <r>
      <rPr>
        <sz val="12"/>
        <color rgb="FF000000"/>
        <rFont val="宋体"/>
        <charset val="134"/>
      </rPr>
      <t>预付账款</t>
    </r>
  </si>
  <si>
    <t>【预付账款账面余额】</t>
  </si>
  <si>
    <t>【预付账款减值准备描述】</t>
  </si>
  <si>
    <t>【预付账款评估风险损失】</t>
  </si>
  <si>
    <t>【预付账款评估价值】</t>
  </si>
  <si>
    <r>
      <rPr>
        <sz val="12"/>
        <color rgb="FF000000"/>
        <rFont val="Times New Roman"/>
        <charset val="134"/>
      </rPr>
      <t>3-8</t>
    </r>
    <r>
      <rPr>
        <sz val="12"/>
        <color rgb="FF000000"/>
        <rFont val="宋体"/>
        <charset val="134"/>
      </rPr>
      <t>应收利息</t>
    </r>
  </si>
  <si>
    <t>【应收利息账面价值】</t>
  </si>
  <si>
    <t>【应收利息评估价值】</t>
  </si>
  <si>
    <r>
      <rPr>
        <sz val="12"/>
        <color rgb="FF000000"/>
        <rFont val="Times New Roman"/>
        <charset val="134"/>
      </rPr>
      <t>3-9</t>
    </r>
    <r>
      <rPr>
        <sz val="12"/>
        <color rgb="FF000000"/>
        <rFont val="宋体"/>
        <charset val="134"/>
      </rPr>
      <t>应收股利（利润）</t>
    </r>
  </si>
  <si>
    <t>【应收股利账面价值】</t>
  </si>
  <si>
    <t>【应收股利评估价值】</t>
  </si>
  <si>
    <r>
      <rPr>
        <sz val="12"/>
        <color rgb="FF000000"/>
        <rFont val="Times New Roman"/>
        <charset val="134"/>
      </rPr>
      <t>3-10</t>
    </r>
    <r>
      <rPr>
        <sz val="12"/>
        <color rgb="FF000000"/>
        <rFont val="宋体"/>
        <charset val="134"/>
      </rPr>
      <t>其他应收款</t>
    </r>
  </si>
  <si>
    <t>【其他应收款账面余额】</t>
  </si>
  <si>
    <t>【其他应收款减值准备描述】</t>
  </si>
  <si>
    <t>【其他应收款评估风险损失】</t>
  </si>
  <si>
    <t>【其他应收款评估价值】</t>
  </si>
  <si>
    <r>
      <rPr>
        <b/>
        <sz val="12"/>
        <color rgb="FF000000"/>
        <rFont val="Times New Roman"/>
        <charset val="134"/>
      </rPr>
      <t>3-11</t>
    </r>
    <r>
      <rPr>
        <b/>
        <sz val="12"/>
        <color rgb="FF000000"/>
        <rFont val="宋体"/>
        <charset val="134"/>
      </rPr>
      <t>存货汇总</t>
    </r>
  </si>
  <si>
    <t>【存货统计】</t>
  </si>
  <si>
    <t>【存货账面余额】</t>
  </si>
  <si>
    <t>【存货跌价准备描述】</t>
  </si>
  <si>
    <t>【存货账面价值】</t>
  </si>
  <si>
    <t>【存货评估价值】</t>
  </si>
  <si>
    <r>
      <rPr>
        <sz val="12"/>
        <color rgb="FF000000"/>
        <rFont val="Times New Roman"/>
        <charset val="134"/>
      </rPr>
      <t>3-11-1</t>
    </r>
    <r>
      <rPr>
        <sz val="12"/>
        <color rgb="FF000000"/>
        <rFont val="宋体"/>
        <charset val="134"/>
      </rPr>
      <t>材料采购（在途物资）</t>
    </r>
  </si>
  <si>
    <t>【材料采购账面价值】</t>
  </si>
  <si>
    <t>【材料采购评估价值】</t>
  </si>
  <si>
    <r>
      <rPr>
        <sz val="12"/>
        <color rgb="FF000000"/>
        <rFont val="Times New Roman"/>
        <charset val="134"/>
      </rPr>
      <t>3-11-2</t>
    </r>
    <r>
      <rPr>
        <sz val="12"/>
        <color rgb="FF000000"/>
        <rFont val="宋体"/>
        <charset val="134"/>
      </rPr>
      <t>原材料</t>
    </r>
  </si>
  <si>
    <t>【原材料账面价值】</t>
  </si>
  <si>
    <t>【原材料评估价值】</t>
  </si>
  <si>
    <r>
      <rPr>
        <sz val="12"/>
        <color rgb="FF000000"/>
        <rFont val="Times New Roman"/>
        <charset val="134"/>
      </rPr>
      <t>3-11-3</t>
    </r>
    <r>
      <rPr>
        <sz val="12"/>
        <color rgb="FF000000"/>
        <rFont val="宋体"/>
        <charset val="134"/>
      </rPr>
      <t>在库周转材料</t>
    </r>
  </si>
  <si>
    <t>【在库周转材料账面价值】</t>
  </si>
  <si>
    <t>【在库周转材料评估价值】</t>
  </si>
  <si>
    <r>
      <rPr>
        <sz val="12"/>
        <color rgb="FF000000"/>
        <rFont val="Times New Roman"/>
        <charset val="134"/>
      </rPr>
      <t>3-11-4</t>
    </r>
    <r>
      <rPr>
        <sz val="12"/>
        <color rgb="FF000000"/>
        <rFont val="宋体"/>
        <charset val="134"/>
      </rPr>
      <t>委托加工物资</t>
    </r>
  </si>
  <si>
    <t>【委托加工物资账面价值】</t>
  </si>
  <si>
    <t>【委托加工物资评估价值】</t>
  </si>
  <si>
    <r>
      <rPr>
        <sz val="12"/>
        <color rgb="FF000000"/>
        <rFont val="Times New Roman"/>
        <charset val="134"/>
      </rPr>
      <t>3-11-5</t>
    </r>
    <r>
      <rPr>
        <sz val="12"/>
        <color rgb="FF000000"/>
        <rFont val="宋体"/>
        <charset val="134"/>
      </rPr>
      <t>产成品（库存商品）</t>
    </r>
  </si>
  <si>
    <t>【产成品账面价值】</t>
  </si>
  <si>
    <t>【产成品评估价值】</t>
  </si>
  <si>
    <t>【产成品增减值描述】</t>
  </si>
  <si>
    <r>
      <rPr>
        <sz val="12"/>
        <color rgb="FF000000"/>
        <rFont val="Times New Roman"/>
        <charset val="134"/>
      </rPr>
      <t>3-9-5-1</t>
    </r>
    <r>
      <rPr>
        <sz val="10"/>
        <rFont val="宋体"/>
        <charset val="134"/>
      </rPr>
      <t>产成品（开发产品）</t>
    </r>
  </si>
  <si>
    <t>【产成品（开发产品）账面价值】</t>
  </si>
  <si>
    <t>【产成品（开发产品）评估价值】</t>
  </si>
  <si>
    <t>【产成品（开发产品）增减值描述】</t>
  </si>
  <si>
    <r>
      <rPr>
        <sz val="12"/>
        <color rgb="FF000000"/>
        <rFont val="Times New Roman"/>
        <charset val="134"/>
      </rPr>
      <t>3-11-6</t>
    </r>
    <r>
      <rPr>
        <sz val="12"/>
        <color rgb="FF000000"/>
        <rFont val="宋体"/>
        <charset val="134"/>
      </rPr>
      <t>在产品（自制半成品）</t>
    </r>
  </si>
  <si>
    <t>【在产品账面价值】</t>
  </si>
  <si>
    <t>【在产品评估价值】</t>
  </si>
  <si>
    <t>【在产品增减值描述】</t>
  </si>
  <si>
    <r>
      <rPr>
        <sz val="12"/>
        <color rgb="FF000000"/>
        <rFont val="Times New Roman"/>
        <charset val="134"/>
      </rPr>
      <t>3-9-6-1</t>
    </r>
    <r>
      <rPr>
        <sz val="10"/>
        <rFont val="宋体"/>
        <charset val="134"/>
      </rPr>
      <t>在产品（开发成本）</t>
    </r>
  </si>
  <si>
    <t>【在产品（开发成本）账面价值】</t>
  </si>
  <si>
    <t>【在产品（开发成本）评估价值】</t>
  </si>
  <si>
    <t>【在产品（开发成本）增减值描述】</t>
  </si>
  <si>
    <r>
      <rPr>
        <sz val="12"/>
        <color rgb="FF000000"/>
        <rFont val="Times New Roman"/>
        <charset val="134"/>
      </rPr>
      <t>3-11-7</t>
    </r>
    <r>
      <rPr>
        <sz val="12"/>
        <color rgb="FF000000"/>
        <rFont val="宋体"/>
        <charset val="134"/>
      </rPr>
      <t>发出商品</t>
    </r>
  </si>
  <si>
    <t>【发出商品账面价值】</t>
  </si>
  <si>
    <t>【发出商品评估价值】</t>
  </si>
  <si>
    <t>【发出商品增减值描述】</t>
  </si>
  <si>
    <r>
      <rPr>
        <sz val="12"/>
        <color rgb="FF000000"/>
        <rFont val="Times New Roman"/>
        <charset val="134"/>
      </rPr>
      <t>3-11-8</t>
    </r>
    <r>
      <rPr>
        <sz val="12"/>
        <color rgb="FF000000"/>
        <rFont val="宋体"/>
        <charset val="134"/>
      </rPr>
      <t>在用周转材料</t>
    </r>
  </si>
  <si>
    <t>【在用周转材料账面价值】</t>
  </si>
  <si>
    <t>【在用周转材料评估价值】</t>
  </si>
  <si>
    <t>【在用周转材料增减值描述】</t>
  </si>
  <si>
    <r>
      <rPr>
        <sz val="12"/>
        <color rgb="FF000000"/>
        <rFont val="Times New Roman"/>
        <charset val="134"/>
      </rPr>
      <t>3-11-9</t>
    </r>
    <r>
      <rPr>
        <sz val="12"/>
        <color rgb="FF000000"/>
        <rFont val="宋体"/>
        <charset val="134"/>
      </rPr>
      <t>工程施工</t>
    </r>
  </si>
  <si>
    <t>【工程施工账面价值】</t>
  </si>
  <si>
    <t>【工程施工评估价值】</t>
  </si>
  <si>
    <t>【工程施工增减值描述】</t>
  </si>
  <si>
    <t>【合同资产账面价值】</t>
  </si>
  <si>
    <t>【合同资产评估价值】</t>
  </si>
  <si>
    <t>【持有待售资产账面价值】</t>
  </si>
  <si>
    <t>【持有待售资产评估价值】</t>
  </si>
  <si>
    <r>
      <rPr>
        <sz val="12"/>
        <color rgb="FF000000"/>
        <rFont val="Times New Roman"/>
        <charset val="134"/>
      </rPr>
      <t>3-12</t>
    </r>
    <r>
      <rPr>
        <sz val="12"/>
        <color rgb="FF000000"/>
        <rFont val="宋体"/>
        <charset val="134"/>
      </rPr>
      <t>一年到期非流动资产</t>
    </r>
  </si>
  <si>
    <t>【一年到期非流动资产账面价值】</t>
  </si>
  <si>
    <t>【一年到期非流动资产评估价值】</t>
  </si>
  <si>
    <r>
      <rPr>
        <sz val="12"/>
        <color rgb="FF000000"/>
        <rFont val="Times New Roman"/>
        <charset val="134"/>
      </rPr>
      <t>3-13</t>
    </r>
    <r>
      <rPr>
        <sz val="12"/>
        <color rgb="FF000000"/>
        <rFont val="宋体"/>
        <charset val="134"/>
      </rPr>
      <t>其他流动资产</t>
    </r>
  </si>
  <si>
    <t>【其他流动资产账面价值】</t>
  </si>
  <si>
    <t>【其他流动资产评估价值】</t>
  </si>
  <si>
    <r>
      <rPr>
        <b/>
        <sz val="12"/>
        <color rgb="FF000000"/>
        <rFont val="Times New Roman"/>
        <charset val="134"/>
      </rPr>
      <t>4-</t>
    </r>
    <r>
      <rPr>
        <b/>
        <sz val="12"/>
        <color rgb="FF000000"/>
        <rFont val="宋体"/>
        <charset val="134"/>
      </rPr>
      <t>非流动资产汇总</t>
    </r>
  </si>
  <si>
    <r>
      <rPr>
        <b/>
        <sz val="12"/>
        <color rgb="FF000000"/>
        <rFont val="Times New Roman"/>
        <charset val="134"/>
      </rPr>
      <t>4-1</t>
    </r>
    <r>
      <rPr>
        <b/>
        <sz val="12"/>
        <color rgb="FF000000"/>
        <rFont val="宋体"/>
        <charset val="134"/>
      </rPr>
      <t>可供出售金融资产汇总</t>
    </r>
  </si>
  <si>
    <t>【可供出售金融资产账面价值】</t>
  </si>
  <si>
    <r>
      <rPr>
        <sz val="12"/>
        <color rgb="FF000000"/>
        <rFont val="宋体"/>
        <charset val="134"/>
      </rPr>
      <t>引用成本法表对应科目</t>
    </r>
    <r>
      <rPr>
        <sz val="12"/>
        <color rgb="FF000000"/>
        <rFont val="Times New Roman"/>
        <charset val="134"/>
      </rPr>
      <t xml:space="preserve"> </t>
    </r>
    <r>
      <rPr>
        <sz val="12"/>
        <color rgb="FF000000"/>
        <rFont val="宋体"/>
        <charset val="134"/>
      </rPr>
      <t>数据</t>
    </r>
  </si>
  <si>
    <t>【可供出售金融资产统计】</t>
  </si>
  <si>
    <t>【可供出售金融资产评估价值】</t>
  </si>
  <si>
    <t>【可供出售金融资产增减值描述】</t>
  </si>
  <si>
    <r>
      <rPr>
        <sz val="12"/>
        <color rgb="FF000000"/>
        <rFont val="Times New Roman"/>
        <charset val="134"/>
      </rPr>
      <t>4-1-1</t>
    </r>
    <r>
      <rPr>
        <sz val="12"/>
        <color rgb="FF000000"/>
        <rFont val="宋体"/>
        <charset val="134"/>
      </rPr>
      <t>可出售</t>
    </r>
    <r>
      <rPr>
        <sz val="12"/>
        <color rgb="FF000000"/>
        <rFont val="Times New Roman"/>
        <charset val="134"/>
      </rPr>
      <t>-</t>
    </r>
    <r>
      <rPr>
        <sz val="12"/>
        <color rgb="FF000000"/>
        <rFont val="宋体"/>
        <charset val="134"/>
      </rPr>
      <t>股票</t>
    </r>
  </si>
  <si>
    <t>【可供出售金融资产股票账面价值】</t>
  </si>
  <si>
    <t>【可供出售金融资产股票评估价值】</t>
  </si>
  <si>
    <r>
      <rPr>
        <sz val="12"/>
        <color rgb="FF000000"/>
        <rFont val="Times New Roman"/>
        <charset val="134"/>
      </rPr>
      <t>4-1-2</t>
    </r>
    <r>
      <rPr>
        <sz val="12"/>
        <color rgb="FF000000"/>
        <rFont val="宋体"/>
        <charset val="134"/>
      </rPr>
      <t>可出售</t>
    </r>
    <r>
      <rPr>
        <sz val="12"/>
        <color rgb="FF000000"/>
        <rFont val="Times New Roman"/>
        <charset val="134"/>
      </rPr>
      <t>-</t>
    </r>
    <r>
      <rPr>
        <sz val="12"/>
        <color rgb="FF000000"/>
        <rFont val="宋体"/>
        <charset val="134"/>
      </rPr>
      <t>债券</t>
    </r>
  </si>
  <si>
    <t>【可供出售金融资产债券账面价值】</t>
  </si>
  <si>
    <t>【可供出售金融资产债券评估价值】</t>
  </si>
  <si>
    <r>
      <rPr>
        <sz val="12"/>
        <color rgb="FF000000"/>
        <rFont val="Times New Roman"/>
        <charset val="134"/>
      </rPr>
      <t>4-1-2</t>
    </r>
    <r>
      <rPr>
        <sz val="12"/>
        <color rgb="FF000000"/>
        <rFont val="宋体"/>
        <charset val="134"/>
      </rPr>
      <t>可出售</t>
    </r>
    <r>
      <rPr>
        <sz val="12"/>
        <color rgb="FF000000"/>
        <rFont val="Times New Roman"/>
        <charset val="134"/>
      </rPr>
      <t>-</t>
    </r>
    <r>
      <rPr>
        <sz val="12"/>
        <color rgb="FF000000"/>
        <rFont val="宋体"/>
        <charset val="134"/>
      </rPr>
      <t>股权</t>
    </r>
  </si>
  <si>
    <t>【可供出售金融资产股权账面价值】</t>
  </si>
  <si>
    <t>【可供出售金融资产股权评估价值】</t>
  </si>
  <si>
    <t>【可供出售金融资产股权增值率】</t>
  </si>
  <si>
    <r>
      <rPr>
        <sz val="12"/>
        <color rgb="FF000000"/>
        <rFont val="Times New Roman"/>
        <charset val="134"/>
      </rPr>
      <t>4-1-4</t>
    </r>
    <r>
      <rPr>
        <sz val="12"/>
        <color rgb="FF000000"/>
        <rFont val="宋体"/>
        <charset val="134"/>
      </rPr>
      <t>可出售</t>
    </r>
    <r>
      <rPr>
        <sz val="12"/>
        <color rgb="FF000000"/>
        <rFont val="Times New Roman"/>
        <charset val="134"/>
      </rPr>
      <t>-</t>
    </r>
    <r>
      <rPr>
        <sz val="12"/>
        <color rgb="FF000000"/>
        <rFont val="宋体"/>
        <charset val="134"/>
      </rPr>
      <t>其他</t>
    </r>
  </si>
  <si>
    <t>【可供出售金融资产其他账面价值】</t>
  </si>
  <si>
    <t>【可供出售金融资产其他评估价值】</t>
  </si>
  <si>
    <r>
      <rPr>
        <sz val="12"/>
        <color rgb="FF000000"/>
        <rFont val="Times New Roman"/>
        <charset val="134"/>
      </rPr>
      <t>4-2</t>
    </r>
    <r>
      <rPr>
        <sz val="12"/>
        <color rgb="FF000000"/>
        <rFont val="宋体"/>
        <charset val="134"/>
      </rPr>
      <t>持有到期投资</t>
    </r>
  </si>
  <si>
    <t>【持有至到期投资账面价值】</t>
  </si>
  <si>
    <t>【持有至到期投资评估价值】</t>
  </si>
  <si>
    <t>【债权投资账面价值】</t>
  </si>
  <si>
    <t>【债权投资评估价值】</t>
  </si>
  <si>
    <t>【其他债权投资账面价值】</t>
  </si>
  <si>
    <t>【其他债权投资评估价值】</t>
  </si>
  <si>
    <r>
      <rPr>
        <sz val="12"/>
        <color rgb="FF000000"/>
        <rFont val="Times New Roman"/>
        <charset val="134"/>
      </rPr>
      <t>4-3</t>
    </r>
    <r>
      <rPr>
        <sz val="12"/>
        <color rgb="FF000000"/>
        <rFont val="宋体"/>
        <charset val="134"/>
      </rPr>
      <t>长期应收</t>
    </r>
  </si>
  <si>
    <t>【长期应收款账面原值】</t>
  </si>
  <si>
    <t>【长期应收款减值准备描述】</t>
  </si>
  <si>
    <t>【长期应收款评估损失】</t>
  </si>
  <si>
    <t>【长期应收款评估价值】</t>
  </si>
  <si>
    <r>
      <rPr>
        <sz val="12"/>
        <color rgb="FF000000"/>
        <rFont val="Times New Roman"/>
        <charset val="134"/>
      </rPr>
      <t>4-4</t>
    </r>
    <r>
      <rPr>
        <sz val="12"/>
        <color rgb="FF000000"/>
        <rFont val="宋体"/>
        <charset val="134"/>
      </rPr>
      <t>股权投资</t>
    </r>
  </si>
  <si>
    <t>【长期股权投资账面原值】</t>
  </si>
  <si>
    <t>【长期股权投资减值准备描述】</t>
  </si>
  <si>
    <t>【长期股权投资评估价值】</t>
  </si>
  <si>
    <t>【长期股权投资增减值描述】</t>
  </si>
  <si>
    <t>【其他权益工具投资账面价值】</t>
  </si>
  <si>
    <t>【其他权益工具投资评估价值】</t>
  </si>
  <si>
    <t>【其他非流动金融资产账面价值】</t>
  </si>
  <si>
    <t>【其他非流动金融资产评估价值】</t>
  </si>
  <si>
    <r>
      <rPr>
        <sz val="12"/>
        <color rgb="FF000000"/>
        <rFont val="Times New Roman"/>
        <charset val="134"/>
      </rPr>
      <t>4-5-1</t>
    </r>
    <r>
      <rPr>
        <sz val="12"/>
        <color rgb="FF000000"/>
        <rFont val="宋体"/>
        <charset val="134"/>
      </rPr>
      <t>投资性房地产</t>
    </r>
  </si>
  <si>
    <t>【投资性房地产账面原值】</t>
  </si>
  <si>
    <t>【投资性房地产账面净值】</t>
  </si>
  <si>
    <t>【投资性房地产评估价值】</t>
  </si>
  <si>
    <t>【投资性房地产增减值描述】</t>
  </si>
  <si>
    <r>
      <rPr>
        <b/>
        <sz val="12"/>
        <color rgb="FF000000"/>
        <rFont val="Times New Roman"/>
        <charset val="134"/>
      </rPr>
      <t>4-6</t>
    </r>
    <r>
      <rPr>
        <b/>
        <sz val="12"/>
        <color rgb="FF000000"/>
        <rFont val="宋体"/>
        <charset val="134"/>
      </rPr>
      <t>固定资产汇总</t>
    </r>
  </si>
  <si>
    <t>【固定资产账面价值】</t>
  </si>
  <si>
    <t>【固定资产评估价值】</t>
  </si>
  <si>
    <r>
      <rPr>
        <sz val="12"/>
        <color rgb="FF000000"/>
        <rFont val="Times New Roman"/>
        <charset val="134"/>
      </rPr>
      <t>4-6-1</t>
    </r>
    <r>
      <rPr>
        <sz val="12"/>
        <color rgb="FF000000"/>
        <rFont val="宋体"/>
        <charset val="134"/>
      </rPr>
      <t>房屋建筑物类</t>
    </r>
  </si>
  <si>
    <t>【房屋建筑物账面原值】</t>
  </si>
  <si>
    <t>【房屋建筑物账面净值】</t>
  </si>
  <si>
    <t>【房屋建筑物评估原值】</t>
  </si>
  <si>
    <t>【房屋建筑物评估净值】</t>
  </si>
  <si>
    <t>【房屋建筑物增减值描述】</t>
  </si>
  <si>
    <t>评估净值＞账面净值，增值；评估净值&lt;账面净值，减值</t>
  </si>
  <si>
    <r>
      <rPr>
        <sz val="12"/>
        <color rgb="FF000000"/>
        <rFont val="Times New Roman"/>
        <charset val="134"/>
      </rPr>
      <t>4-6-2</t>
    </r>
    <r>
      <rPr>
        <sz val="12"/>
        <color rgb="FF000000"/>
        <rFont val="宋体"/>
        <charset val="134"/>
      </rPr>
      <t>设备类</t>
    </r>
  </si>
  <si>
    <t>【设备类账面原值】</t>
  </si>
  <si>
    <t>【设备类账面净值】</t>
  </si>
  <si>
    <t>【设备类评估原值】</t>
  </si>
  <si>
    <t>【长输管线账面原值】</t>
  </si>
  <si>
    <t>【长输管线账面净值】</t>
  </si>
  <si>
    <t>【机器设备账面原值】</t>
  </si>
  <si>
    <t>【机器设备账面净值】</t>
  </si>
  <si>
    <t>【车辆账面原值】</t>
  </si>
  <si>
    <t>【车辆账面净值】</t>
  </si>
  <si>
    <t>【电子设备账面原值】</t>
  </si>
  <si>
    <t>【电子设备账面净值】</t>
  </si>
  <si>
    <r>
      <rPr>
        <sz val="12"/>
        <color rgb="FF000000"/>
        <rFont val="Times New Roman"/>
        <charset val="134"/>
      </rPr>
      <t>4-7</t>
    </r>
    <r>
      <rPr>
        <sz val="12"/>
        <color rgb="FF000000"/>
        <rFont val="宋体"/>
        <charset val="134"/>
      </rPr>
      <t>在建工程汇总</t>
    </r>
  </si>
  <si>
    <t>【在建工程账面价值】</t>
  </si>
  <si>
    <t>【在建工程评估价值】</t>
  </si>
  <si>
    <r>
      <rPr>
        <sz val="12"/>
        <color rgb="FF000000"/>
        <rFont val="Times New Roman"/>
        <charset val="134"/>
      </rPr>
      <t>4-7-1</t>
    </r>
    <r>
      <rPr>
        <sz val="12"/>
        <color rgb="FF000000"/>
        <rFont val="宋体"/>
        <charset val="134"/>
      </rPr>
      <t>在建（土建）</t>
    </r>
  </si>
  <si>
    <r>
      <rPr>
        <sz val="12"/>
        <color rgb="FF000000"/>
        <rFont val="宋体"/>
        <charset val="134"/>
      </rPr>
      <t>【在建工程</t>
    </r>
    <r>
      <rPr>
        <sz val="12"/>
        <color rgb="FF000000"/>
        <rFont val="宋体"/>
        <charset val="134"/>
      </rPr>
      <t>土建账面价值】</t>
    </r>
  </si>
  <si>
    <r>
      <rPr>
        <sz val="12"/>
        <color rgb="FF000000"/>
        <rFont val="宋体"/>
        <charset val="134"/>
      </rPr>
      <t>【在建工程</t>
    </r>
    <r>
      <rPr>
        <sz val="12"/>
        <color rgb="FF000000"/>
        <rFont val="宋体"/>
        <charset val="134"/>
      </rPr>
      <t>土建评估价值】</t>
    </r>
  </si>
  <si>
    <t>【在建工程土建增减值描述】</t>
  </si>
  <si>
    <r>
      <rPr>
        <sz val="12"/>
        <color rgb="FF000000"/>
        <rFont val="Times New Roman"/>
        <charset val="134"/>
      </rPr>
      <t>4-7-2</t>
    </r>
    <r>
      <rPr>
        <sz val="12"/>
        <color rgb="FF000000"/>
        <rFont val="宋体"/>
        <charset val="134"/>
      </rPr>
      <t>在建（设备）</t>
    </r>
  </si>
  <si>
    <r>
      <rPr>
        <sz val="12"/>
        <color rgb="FF000000"/>
        <rFont val="宋体"/>
        <charset val="134"/>
      </rPr>
      <t>【在建工程</t>
    </r>
    <r>
      <rPr>
        <sz val="12"/>
        <color rgb="FF000000"/>
        <rFont val="宋体"/>
        <charset val="134"/>
      </rPr>
      <t>设备安装工程账面价值】</t>
    </r>
  </si>
  <si>
    <r>
      <rPr>
        <sz val="12"/>
        <color rgb="FF000000"/>
        <rFont val="宋体"/>
        <charset val="134"/>
      </rPr>
      <t>【在建工程</t>
    </r>
    <r>
      <rPr>
        <sz val="12"/>
        <color rgb="FF000000"/>
        <rFont val="宋体"/>
        <charset val="134"/>
      </rPr>
      <t>设备安装工程评估价值】</t>
    </r>
  </si>
  <si>
    <t>【在建工程设备安装工程增减值描述】</t>
  </si>
  <si>
    <r>
      <rPr>
        <sz val="12"/>
        <color rgb="FF000000"/>
        <rFont val="Times New Roman"/>
        <charset val="134"/>
      </rPr>
      <t>4-8</t>
    </r>
    <r>
      <rPr>
        <sz val="12"/>
        <color rgb="FF000000"/>
        <rFont val="宋体"/>
        <charset val="134"/>
      </rPr>
      <t>工程物资</t>
    </r>
  </si>
  <si>
    <t>【工程物资账面价值】</t>
  </si>
  <si>
    <t>【工程物资评估价值】</t>
  </si>
  <si>
    <r>
      <rPr>
        <sz val="12"/>
        <color rgb="FF000000"/>
        <rFont val="Times New Roman"/>
        <charset val="134"/>
      </rPr>
      <t>4-9</t>
    </r>
    <r>
      <rPr>
        <sz val="12"/>
        <color rgb="FF000000"/>
        <rFont val="宋体"/>
        <charset val="134"/>
      </rPr>
      <t>固定资产清理</t>
    </r>
  </si>
  <si>
    <t>【固定资产清理账面价值】</t>
  </si>
  <si>
    <t>【固定资产清理评估价值】</t>
  </si>
  <si>
    <r>
      <rPr>
        <sz val="12"/>
        <color rgb="FF000000"/>
        <rFont val="Times New Roman"/>
        <charset val="134"/>
      </rPr>
      <t>4-10</t>
    </r>
    <r>
      <rPr>
        <sz val="12"/>
        <color rgb="FF000000"/>
        <rFont val="宋体"/>
        <charset val="134"/>
      </rPr>
      <t>生产性生物资产</t>
    </r>
  </si>
  <si>
    <t>【生产性生物资产账面价值】</t>
  </si>
  <si>
    <t>【生产性生物资产评估价值】</t>
  </si>
  <si>
    <r>
      <rPr>
        <sz val="12"/>
        <color rgb="FF000000"/>
        <rFont val="Times New Roman"/>
        <charset val="134"/>
      </rPr>
      <t>4-11</t>
    </r>
    <r>
      <rPr>
        <sz val="12"/>
        <color rgb="FF000000"/>
        <rFont val="宋体"/>
        <charset val="134"/>
      </rPr>
      <t>油气资产</t>
    </r>
  </si>
  <si>
    <t>【油气资产账面价值】</t>
  </si>
  <si>
    <t>【油气资产评估价值】</t>
  </si>
  <si>
    <t>【使用权资产账面价值】</t>
  </si>
  <si>
    <t>【使用权资产评估价值】</t>
  </si>
  <si>
    <r>
      <rPr>
        <b/>
        <sz val="12"/>
        <color rgb="FF000000"/>
        <rFont val="Times New Roman"/>
        <charset val="134"/>
      </rPr>
      <t>4-12</t>
    </r>
    <r>
      <rPr>
        <b/>
        <sz val="12"/>
        <color rgb="FF000000"/>
        <rFont val="宋体"/>
        <charset val="134"/>
      </rPr>
      <t>无形资产汇总</t>
    </r>
  </si>
  <si>
    <t>【无形资产账面价值】</t>
  </si>
  <si>
    <t>【无形资产评估价值】</t>
  </si>
  <si>
    <r>
      <rPr>
        <sz val="12"/>
        <color rgb="FF000000"/>
        <rFont val="Times New Roman"/>
        <charset val="134"/>
      </rPr>
      <t>4-12-1</t>
    </r>
    <r>
      <rPr>
        <sz val="12"/>
        <color rgb="FF000000"/>
        <rFont val="宋体"/>
        <charset val="134"/>
      </rPr>
      <t>无形</t>
    </r>
    <r>
      <rPr>
        <sz val="12"/>
        <color rgb="FF000000"/>
        <rFont val="Times New Roman"/>
        <charset val="134"/>
      </rPr>
      <t>-</t>
    </r>
    <r>
      <rPr>
        <sz val="12"/>
        <color rgb="FF000000"/>
        <rFont val="宋体"/>
        <charset val="134"/>
      </rPr>
      <t>土地</t>
    </r>
  </si>
  <si>
    <t>【无形资产土地使用权原始入账价值】</t>
  </si>
  <si>
    <t>【无形资产土地使用权账面价值】</t>
  </si>
  <si>
    <t>【无形资产土地使用权评估价值】</t>
  </si>
  <si>
    <t>【无形资产土地使用权增减值描述】</t>
  </si>
  <si>
    <r>
      <rPr>
        <sz val="12"/>
        <color rgb="FF000000"/>
        <rFont val="Times New Roman"/>
        <charset val="134"/>
      </rPr>
      <t>4-12-2</t>
    </r>
    <r>
      <rPr>
        <sz val="12"/>
        <color rgb="FF000000"/>
        <rFont val="宋体"/>
        <charset val="134"/>
      </rPr>
      <t>无形</t>
    </r>
    <r>
      <rPr>
        <sz val="12"/>
        <color rgb="FF000000"/>
        <rFont val="Times New Roman"/>
        <charset val="134"/>
      </rPr>
      <t>-</t>
    </r>
    <r>
      <rPr>
        <sz val="12"/>
        <color rgb="FF000000"/>
        <rFont val="宋体"/>
        <charset val="134"/>
      </rPr>
      <t>矿业权</t>
    </r>
  </si>
  <si>
    <t>【无形资产矿业权账面价值】</t>
  </si>
  <si>
    <t>【无形资产矿业权评估价值】</t>
  </si>
  <si>
    <r>
      <rPr>
        <sz val="12"/>
        <color rgb="FF000000"/>
        <rFont val="Times New Roman"/>
        <charset val="134"/>
      </rPr>
      <t>4-12-3</t>
    </r>
    <r>
      <rPr>
        <sz val="12"/>
        <color rgb="FF000000"/>
        <rFont val="宋体"/>
        <charset val="134"/>
      </rPr>
      <t>无形</t>
    </r>
    <r>
      <rPr>
        <sz val="12"/>
        <color rgb="FF000000"/>
        <rFont val="Times New Roman"/>
        <charset val="134"/>
      </rPr>
      <t>-</t>
    </r>
    <r>
      <rPr>
        <sz val="12"/>
        <color rgb="FF000000"/>
        <rFont val="宋体"/>
        <charset val="134"/>
      </rPr>
      <t>其他</t>
    </r>
  </si>
  <si>
    <t>【无形资产其他账面价值】</t>
  </si>
  <si>
    <t>【无形资产其他评估价值】</t>
  </si>
  <si>
    <t>【无形资产其他增减值描述】</t>
  </si>
  <si>
    <r>
      <rPr>
        <sz val="12"/>
        <color rgb="FF000000"/>
        <rFont val="Times New Roman"/>
        <charset val="134"/>
      </rPr>
      <t>4-13</t>
    </r>
    <r>
      <rPr>
        <sz val="12"/>
        <color rgb="FF000000"/>
        <rFont val="宋体"/>
        <charset val="134"/>
      </rPr>
      <t>开发支出</t>
    </r>
  </si>
  <si>
    <t>【开发支出账面价值】</t>
  </si>
  <si>
    <t>【开发支出评估价值】</t>
  </si>
  <si>
    <t>【开发支出增减值描述】</t>
  </si>
  <si>
    <r>
      <rPr>
        <sz val="12"/>
        <color rgb="FF000000"/>
        <rFont val="Times New Roman"/>
        <charset val="134"/>
      </rPr>
      <t>4-14</t>
    </r>
    <r>
      <rPr>
        <sz val="12"/>
        <color rgb="FF000000"/>
        <rFont val="宋体"/>
        <charset val="134"/>
      </rPr>
      <t>商誉</t>
    </r>
  </si>
  <si>
    <r>
      <rPr>
        <sz val="12"/>
        <color rgb="FF000000"/>
        <rFont val="Times New Roman"/>
        <charset val="134"/>
      </rPr>
      <t>4-15</t>
    </r>
    <r>
      <rPr>
        <sz val="12"/>
        <color rgb="FF000000"/>
        <rFont val="宋体"/>
        <charset val="134"/>
      </rPr>
      <t>长期待摊费用</t>
    </r>
  </si>
  <si>
    <t>【长期待摊费用账面价值】</t>
  </si>
  <si>
    <t>【长期待摊费用评估价值】</t>
  </si>
  <si>
    <r>
      <rPr>
        <sz val="12"/>
        <color rgb="FF000000"/>
        <rFont val="Times New Roman"/>
        <charset val="134"/>
      </rPr>
      <t>4-16</t>
    </r>
    <r>
      <rPr>
        <sz val="12"/>
        <color rgb="FF000000"/>
        <rFont val="宋体"/>
        <charset val="134"/>
      </rPr>
      <t>递延所得税资产</t>
    </r>
  </si>
  <si>
    <t>【递延所得税资产账面价值】</t>
  </si>
  <si>
    <t>【递延所得税资产评估价值】</t>
  </si>
  <si>
    <r>
      <rPr>
        <sz val="12"/>
        <color rgb="FF000000"/>
        <rFont val="Times New Roman"/>
        <charset val="134"/>
      </rPr>
      <t>4-17</t>
    </r>
    <r>
      <rPr>
        <sz val="12"/>
        <color rgb="FF000000"/>
        <rFont val="宋体"/>
        <charset val="134"/>
      </rPr>
      <t>其他非流动资产</t>
    </r>
  </si>
  <si>
    <t>【其他非流动资产账面价值】</t>
  </si>
  <si>
    <t>【其他非流动资产评估价值】</t>
  </si>
  <si>
    <r>
      <rPr>
        <b/>
        <sz val="12"/>
        <color rgb="FF000000"/>
        <rFont val="Times New Roman"/>
        <charset val="134"/>
      </rPr>
      <t>5-</t>
    </r>
    <r>
      <rPr>
        <b/>
        <sz val="12"/>
        <color rgb="FF000000"/>
        <rFont val="宋体"/>
        <charset val="134"/>
      </rPr>
      <t>负债汇总</t>
    </r>
  </si>
  <si>
    <t>【负债统计】</t>
  </si>
  <si>
    <t>判断成本法表是否有流动负债科目和非流动负债科目</t>
  </si>
  <si>
    <t>【流动负债统计】</t>
  </si>
  <si>
    <t>短期借款、应付账款</t>
  </si>
  <si>
    <t>判断成本法表有哪些流动负债科目，然后引用</t>
  </si>
  <si>
    <t>【非流动负债统计】</t>
  </si>
  <si>
    <t>长期借款、长期应付款</t>
  </si>
  <si>
    <t>判断成本法表有哪些非流动负债科目，然后引用</t>
  </si>
  <si>
    <t>【负债评估价值】</t>
  </si>
  <si>
    <r>
      <rPr>
        <b/>
        <sz val="12"/>
        <color rgb="FF000000"/>
        <rFont val="Times New Roman"/>
        <charset val="134"/>
      </rPr>
      <t>5-</t>
    </r>
    <r>
      <rPr>
        <b/>
        <sz val="12"/>
        <color rgb="FF000000"/>
        <rFont val="宋体"/>
        <charset val="134"/>
      </rPr>
      <t>流动负债汇总</t>
    </r>
  </si>
  <si>
    <t>【流动负债评估价值】</t>
  </si>
  <si>
    <r>
      <rPr>
        <sz val="12"/>
        <color rgb="FF000000"/>
        <rFont val="Times New Roman"/>
        <charset val="134"/>
      </rPr>
      <t>5-1</t>
    </r>
    <r>
      <rPr>
        <sz val="12"/>
        <color rgb="FF000000"/>
        <rFont val="宋体"/>
        <charset val="134"/>
      </rPr>
      <t>短期借款</t>
    </r>
  </si>
  <si>
    <t>【短期借款账面价值】</t>
  </si>
  <si>
    <t>【短期借款评估价值】</t>
  </si>
  <si>
    <r>
      <rPr>
        <sz val="12"/>
        <color rgb="FF000000"/>
        <rFont val="Times New Roman"/>
        <charset val="134"/>
      </rPr>
      <t>5-2</t>
    </r>
    <r>
      <rPr>
        <sz val="12"/>
        <color rgb="FF000000"/>
        <rFont val="宋体"/>
        <charset val="134"/>
      </rPr>
      <t>交易性金融负债</t>
    </r>
  </si>
  <si>
    <t>【交易性金融负债账面价值】</t>
  </si>
  <si>
    <t>【交易性金融负债评估价值】</t>
  </si>
  <si>
    <t>【衍生金融负债账面价值】</t>
  </si>
  <si>
    <t>【衍生金融负债评估价值】</t>
  </si>
  <si>
    <r>
      <rPr>
        <sz val="12"/>
        <color rgb="FF000000"/>
        <rFont val="Times New Roman"/>
        <charset val="134"/>
      </rPr>
      <t>5-3</t>
    </r>
    <r>
      <rPr>
        <sz val="12"/>
        <color rgb="FF000000"/>
        <rFont val="宋体"/>
        <charset val="134"/>
      </rPr>
      <t>应付票据</t>
    </r>
  </si>
  <si>
    <t>【应付票据账面价值】</t>
  </si>
  <si>
    <t>【应付票据评估价值】</t>
  </si>
  <si>
    <r>
      <rPr>
        <sz val="12"/>
        <color rgb="FF000000"/>
        <rFont val="Times New Roman"/>
        <charset val="134"/>
      </rPr>
      <t>5-4</t>
    </r>
    <r>
      <rPr>
        <sz val="12"/>
        <color rgb="FF000000"/>
        <rFont val="宋体"/>
        <charset val="134"/>
      </rPr>
      <t>应付账款</t>
    </r>
  </si>
  <si>
    <t>【应付账款账面价值】</t>
  </si>
  <si>
    <t>【应付账款评估价值】</t>
  </si>
  <si>
    <r>
      <rPr>
        <sz val="12"/>
        <color rgb="FF000000"/>
        <rFont val="Times New Roman"/>
        <charset val="134"/>
      </rPr>
      <t>5-5</t>
    </r>
    <r>
      <rPr>
        <sz val="12"/>
        <color rgb="FF000000"/>
        <rFont val="宋体"/>
        <charset val="134"/>
      </rPr>
      <t>预收账款</t>
    </r>
  </si>
  <si>
    <t>【预收账款账面价值】</t>
  </si>
  <si>
    <t>【预收账款评估价值】</t>
  </si>
  <si>
    <t>【合同负债账面价值】</t>
  </si>
  <si>
    <t>【合同负债评估价值】</t>
  </si>
  <si>
    <r>
      <rPr>
        <sz val="12"/>
        <color rgb="FF000000"/>
        <rFont val="Times New Roman"/>
        <charset val="134"/>
      </rPr>
      <t>5-6</t>
    </r>
    <r>
      <rPr>
        <sz val="12"/>
        <color rgb="FF000000"/>
        <rFont val="宋体"/>
        <charset val="134"/>
      </rPr>
      <t>职工薪酬</t>
    </r>
  </si>
  <si>
    <t>【应付职工薪酬账面价值】</t>
  </si>
  <si>
    <t>【应付职工薪酬评估价值】</t>
  </si>
  <si>
    <r>
      <rPr>
        <sz val="12"/>
        <color rgb="FF000000"/>
        <rFont val="Times New Roman"/>
        <charset val="134"/>
      </rPr>
      <t>5-7</t>
    </r>
    <r>
      <rPr>
        <sz val="12"/>
        <color rgb="FF000000"/>
        <rFont val="宋体"/>
        <charset val="134"/>
      </rPr>
      <t>应交税费</t>
    </r>
  </si>
  <si>
    <t>【应交税费账面价值】</t>
  </si>
  <si>
    <t>【应交税费评估价值】</t>
  </si>
  <si>
    <r>
      <rPr>
        <sz val="12"/>
        <color rgb="FF000000"/>
        <rFont val="Times New Roman"/>
        <charset val="134"/>
      </rPr>
      <t>5-8</t>
    </r>
    <r>
      <rPr>
        <sz val="12"/>
        <color rgb="FF000000"/>
        <rFont val="宋体"/>
        <charset val="134"/>
      </rPr>
      <t>应付利息</t>
    </r>
  </si>
  <si>
    <t>【应付利息账面价值】</t>
  </si>
  <si>
    <t>【应付利息评估价值】</t>
  </si>
  <si>
    <r>
      <rPr>
        <sz val="12"/>
        <color rgb="FF000000"/>
        <rFont val="Times New Roman"/>
        <charset val="134"/>
      </rPr>
      <t>5-9</t>
    </r>
    <r>
      <rPr>
        <sz val="12"/>
        <color rgb="FF000000"/>
        <rFont val="宋体"/>
        <charset val="134"/>
      </rPr>
      <t>应付股利（利润）</t>
    </r>
  </si>
  <si>
    <t>【应付股利账面价值】</t>
  </si>
  <si>
    <t>【应付股利评估价值】</t>
  </si>
  <si>
    <r>
      <rPr>
        <sz val="12"/>
        <color rgb="FF000000"/>
        <rFont val="Times New Roman"/>
        <charset val="134"/>
      </rPr>
      <t>5-10</t>
    </r>
    <r>
      <rPr>
        <sz val="12"/>
        <color rgb="FF000000"/>
        <rFont val="宋体"/>
        <charset val="134"/>
      </rPr>
      <t>其他应付款</t>
    </r>
  </si>
  <si>
    <t>【其他应付款账面价值】</t>
  </si>
  <si>
    <t>【其他应付款评估价值】</t>
  </si>
  <si>
    <t>【持有待售负债账面价值】</t>
  </si>
  <si>
    <t>【持有待售负债评估价值】</t>
  </si>
  <si>
    <r>
      <rPr>
        <sz val="12"/>
        <color rgb="FF000000"/>
        <rFont val="Times New Roman"/>
        <charset val="134"/>
      </rPr>
      <t>5-11</t>
    </r>
    <r>
      <rPr>
        <sz val="12"/>
        <color rgb="FF000000"/>
        <rFont val="宋体"/>
        <charset val="134"/>
      </rPr>
      <t>一年到期非流动负债</t>
    </r>
  </si>
  <si>
    <t>【一年内到期非流动负债账面价值】</t>
  </si>
  <si>
    <t>【一年内到期非流动负债评估价值】</t>
  </si>
  <si>
    <r>
      <rPr>
        <sz val="12"/>
        <color rgb="FF000000"/>
        <rFont val="Times New Roman"/>
        <charset val="134"/>
      </rPr>
      <t>5-12</t>
    </r>
    <r>
      <rPr>
        <sz val="12"/>
        <color rgb="FF000000"/>
        <rFont val="宋体"/>
        <charset val="134"/>
      </rPr>
      <t>其他流动负债</t>
    </r>
  </si>
  <si>
    <t>【其他流动负债账面价值】</t>
  </si>
  <si>
    <t>【其他流动负债评估价值】</t>
  </si>
  <si>
    <r>
      <rPr>
        <b/>
        <sz val="12"/>
        <color rgb="FF000000"/>
        <rFont val="Times New Roman"/>
        <charset val="134"/>
      </rPr>
      <t>6-</t>
    </r>
    <r>
      <rPr>
        <b/>
        <sz val="12"/>
        <color rgb="FF000000"/>
        <rFont val="宋体"/>
        <charset val="134"/>
      </rPr>
      <t>非流动负债汇总</t>
    </r>
  </si>
  <si>
    <r>
      <rPr>
        <sz val="12"/>
        <rFont val="宋体"/>
        <charset val="134"/>
      </rPr>
      <t>【非流动负债账面价值】</t>
    </r>
    <r>
      <rPr>
        <sz val="12"/>
        <rFont val="Times New Roman"/>
        <charset val="134"/>
      </rPr>
      <t xml:space="preserve"> </t>
    </r>
  </si>
  <si>
    <t>【非流动负债评估价值】</t>
  </si>
  <si>
    <r>
      <rPr>
        <sz val="12"/>
        <color rgb="FF000000"/>
        <rFont val="Times New Roman"/>
        <charset val="134"/>
      </rPr>
      <t>6-1</t>
    </r>
    <r>
      <rPr>
        <sz val="12"/>
        <color rgb="FF000000"/>
        <rFont val="宋体"/>
        <charset val="134"/>
      </rPr>
      <t>长期借款</t>
    </r>
  </si>
  <si>
    <t>【长期借款账面价值】</t>
  </si>
  <si>
    <t>【长期借款评估价值】</t>
  </si>
  <si>
    <r>
      <rPr>
        <sz val="12"/>
        <color rgb="FF000000"/>
        <rFont val="Times New Roman"/>
        <charset val="134"/>
      </rPr>
      <t>6-2</t>
    </r>
    <r>
      <rPr>
        <sz val="12"/>
        <color rgb="FF000000"/>
        <rFont val="宋体"/>
        <charset val="134"/>
      </rPr>
      <t>应付债券</t>
    </r>
  </si>
  <si>
    <t>【应付债券账面价值】</t>
  </si>
  <si>
    <t>【应付债券评估价值】</t>
  </si>
  <si>
    <t>【租赁负债账面价值】</t>
  </si>
  <si>
    <t>【租赁负债评估价值】</t>
  </si>
  <si>
    <r>
      <rPr>
        <sz val="12"/>
        <color rgb="FF000000"/>
        <rFont val="Times New Roman"/>
        <charset val="134"/>
      </rPr>
      <t>6-3</t>
    </r>
    <r>
      <rPr>
        <sz val="12"/>
        <color rgb="FF000000"/>
        <rFont val="宋体"/>
        <charset val="134"/>
      </rPr>
      <t>长期应付款</t>
    </r>
  </si>
  <si>
    <t>【长期应付款账面价值】</t>
  </si>
  <si>
    <t>【长期应付款评估价值】</t>
  </si>
  <si>
    <r>
      <rPr>
        <sz val="12"/>
        <color rgb="FF000000"/>
        <rFont val="Times New Roman"/>
        <charset val="134"/>
      </rPr>
      <t>6-4</t>
    </r>
    <r>
      <rPr>
        <sz val="12"/>
        <color rgb="FF000000"/>
        <rFont val="宋体"/>
        <charset val="134"/>
      </rPr>
      <t>专项应付款</t>
    </r>
  </si>
  <si>
    <t>【专项应付款账面价值】</t>
  </si>
  <si>
    <t>【专项应付款评估价值】</t>
  </si>
  <si>
    <r>
      <rPr>
        <sz val="12"/>
        <color rgb="FF000000"/>
        <rFont val="Times New Roman"/>
        <charset val="134"/>
      </rPr>
      <t>6-5</t>
    </r>
    <r>
      <rPr>
        <sz val="12"/>
        <color rgb="FF000000"/>
        <rFont val="宋体"/>
        <charset val="134"/>
      </rPr>
      <t>预计负债</t>
    </r>
  </si>
  <si>
    <t>【预计负债账面价值】</t>
  </si>
  <si>
    <t>【预计负债评估价值】</t>
  </si>
  <si>
    <t>【递延收益账面价值】</t>
  </si>
  <si>
    <t>【递延收益评估价值】</t>
  </si>
  <si>
    <r>
      <rPr>
        <sz val="12"/>
        <color rgb="FF000000"/>
        <rFont val="Times New Roman"/>
        <charset val="134"/>
      </rPr>
      <t>6-6</t>
    </r>
    <r>
      <rPr>
        <sz val="12"/>
        <color rgb="FF000000"/>
        <rFont val="宋体"/>
        <charset val="134"/>
      </rPr>
      <t>递延所得税负债</t>
    </r>
  </si>
  <si>
    <t>【递延所得税负债账面价值】</t>
  </si>
  <si>
    <t>【递延所得税负债评估价值】</t>
  </si>
  <si>
    <r>
      <rPr>
        <sz val="12"/>
        <color rgb="FF000000"/>
        <rFont val="Times New Roman"/>
        <charset val="134"/>
      </rPr>
      <t>6-7</t>
    </r>
    <r>
      <rPr>
        <sz val="12"/>
        <color rgb="FF000000"/>
        <rFont val="宋体"/>
        <charset val="134"/>
      </rPr>
      <t>其他非流动负债</t>
    </r>
  </si>
  <si>
    <t>【其他非流动负债账面价值】</t>
  </si>
  <si>
    <t>【其他非流动负债评估价值】</t>
  </si>
</sst>
</file>

<file path=xl/styles.xml><?xml version="1.0" encoding="utf-8"?>
<styleSheet xmlns="http://schemas.openxmlformats.org/spreadsheetml/2006/main">
  <numFmts count="59">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0.00_ "/>
    <numFmt numFmtId="177" formatCode="_-* #,##0\¥_-;\-* #,##0\¥_-;_-* &quot;-&quot;\¥_-;_-@_-"/>
    <numFmt numFmtId="178" formatCode="_(&quot;$&quot;* #,##0_);_(&quot;$&quot;* \(#,##0\);_(&quot;$&quot;* &quot;-&quot;??_);_(@_)"/>
    <numFmt numFmtId="179" formatCode="#,##0\ &quot; &quot;;\(#,##0\)\ ;&quot;—&quot;&quot; &quot;&quot; &quot;&quot; &quot;&quot; &quot;"/>
    <numFmt numFmtId="180" formatCode="_(* #,##0.00_);_(* \(#,##0.00\);_(* &quot;-&quot;??_);_(@_)"/>
    <numFmt numFmtId="181" formatCode="&quot;\&quot;#,##0;[Red]&quot;\&quot;&quot;\&quot;&quot;\&quot;&quot;\&quot;&quot;\&quot;&quot;\&quot;&quot;\&quot;\-#,##0"/>
    <numFmt numFmtId="182" formatCode="_([$€-2]* #,##0.00_);_([$€-2]* \(#,##0.00\);_([$€-2]* &quot;-&quot;??_)"/>
    <numFmt numFmtId="183" formatCode="_ * #,##0.00_ ;_ * \-#,##0.00_ ;_ * \-??_ ;_ @_ "/>
    <numFmt numFmtId="184" formatCode="_-#0&quot;.&quot;0,_-;\(#0&quot;.&quot;0,\);_-\ \ &quot;-&quot;_-;_-@_-"/>
    <numFmt numFmtId="185" formatCode="_-#,##0_-;\(#,##0\);_-\ \ &quot;-&quot;_-;_-@_-"/>
    <numFmt numFmtId="186" formatCode="_-* #,##0_-;\-* #,##0_-;_-* &quot;-&quot;_-;_-@_-"/>
    <numFmt numFmtId="187" formatCode="#,##0.0000_ "/>
    <numFmt numFmtId="188" formatCode="_-* #,##0.00_-;\-* #,##0.00_-;_-* &quot;-&quot;??_-;_-@_-"/>
    <numFmt numFmtId="189" formatCode="#,##0.0"/>
    <numFmt numFmtId="190" formatCode="[=0]&quot;&quot;;#,##0.00"/>
    <numFmt numFmtId="191" formatCode="0.00_ "/>
    <numFmt numFmtId="192" formatCode="mmm\ dd\,\ yy"/>
    <numFmt numFmtId="193" formatCode="_(&quot;$&quot;* #,##0.0_);_(&quot;$&quot;* \(#,##0.0\);_(&quot;$&quot;* &quot;-&quot;??_);_(@_)"/>
    <numFmt numFmtId="194" formatCode="yyyy/mm"/>
    <numFmt numFmtId="195" formatCode="_-* #,##0_-;\-* #,##0_-;_-* &quot;-&quot;??_-;_-@_-"/>
    <numFmt numFmtId="196" formatCode="_(&quot;$&quot;* #,##0_);_(&quot;$&quot;* \(#,##0\);_(&quot;$&quot;* &quot;-&quot;_);_(@_)"/>
    <numFmt numFmtId="197" formatCode="_(* #,##0_);_(* \(#,##0\);_(* &quot;-&quot;_);_(@_)"/>
    <numFmt numFmtId="198" formatCode="#,##0_ "/>
    <numFmt numFmtId="199" formatCode="000000"/>
    <numFmt numFmtId="200" formatCode="_(&quot;$&quot;* #,##0.00_);_(&quot;$&quot;* \(#,##0.00\);_(&quot;$&quot;* &quot;-&quot;??_);_(@_)"/>
    <numFmt numFmtId="201" formatCode="mmm\/yyyy;_-\ &quot;N/A&quot;_-;_-\ &quot;-&quot;_-"/>
    <numFmt numFmtId="202" formatCode="_-#,###,_-;\(#,###,\);_-\ \ &quot;-&quot;_-;_-@_-"/>
    <numFmt numFmtId="203" formatCode="[$-F800]dddd\,\ mmmm\ dd\,\ yyyy"/>
    <numFmt numFmtId="204" formatCode="_-#,##0.00_-;\(#,##0.00\);_-\ \ &quot;-&quot;_-;_-@_-"/>
    <numFmt numFmtId="205" formatCode="yyyy/mm/dd"/>
    <numFmt numFmtId="206" formatCode="_-* #,##0.00\¥_-;\-* #,##0.00\¥_-;_-* &quot;-&quot;??\¥_-;_-@_-"/>
    <numFmt numFmtId="207" formatCode="_-#,##0%_-;\(#,##0%\);_-\ &quot;-&quot;_-"/>
    <numFmt numFmtId="208" formatCode="0.000%"/>
    <numFmt numFmtId="209" formatCode="_-#,###.00,_-;\(#,###.00,\);_-\ \ &quot;-&quot;_-;_-@_-"/>
    <numFmt numFmtId="210" formatCode="[$￥-804]#,##0.000_);\([$￥-804]#,##0.000\)"/>
    <numFmt numFmtId="211" formatCode="#,##0.00\¥;\-#,##0.00\¥"/>
    <numFmt numFmtId="212" formatCode="0_ "/>
    <numFmt numFmtId="213" formatCode="_-#0&quot;.&quot;0000_-;\(#0&quot;.&quot;0000\);_-\ \ &quot;-&quot;_-;_-@_-"/>
    <numFmt numFmtId="214" formatCode="mmm\/dd\/yyyy;_-\ &quot;N/A&quot;_-;_-\ &quot;-&quot;_-"/>
    <numFmt numFmtId="215" formatCode="#,##0.0000"/>
    <numFmt numFmtId="216" formatCode="yyyy\-m\-d"/>
    <numFmt numFmtId="217" formatCode="[=0]&quot;&quot;;#0.00"/>
    <numFmt numFmtId="218" formatCode="0.0%"/>
    <numFmt numFmtId="219" formatCode="0.00_);[Red]\(0.00\)"/>
    <numFmt numFmtId="220" formatCode="mm\/dd\/yy_)"/>
    <numFmt numFmtId="221" formatCode="&quot;$&quot;#,##0;\-&quot;$&quot;#,##0"/>
    <numFmt numFmtId="222" formatCode="0.0000"/>
    <numFmt numFmtId="223" formatCode="yyyy\-mm"/>
    <numFmt numFmtId="224" formatCode="0.0_ "/>
    <numFmt numFmtId="225" formatCode="#\ ?/?"/>
    <numFmt numFmtId="226" formatCode="#,##0.000_ "/>
    <numFmt numFmtId="227" formatCode="#,##0.00;\(#,##0.00\)"/>
    <numFmt numFmtId="228" formatCode="#,##0;\(#,##0\)"/>
    <numFmt numFmtId="229" formatCode="\¥#,##0.00;\¥\-#,##0.00"/>
    <numFmt numFmtId="230" formatCode="yyyy\/mm"/>
  </numFmts>
  <fonts count="169">
    <font>
      <sz val="12"/>
      <name val="Times New Roman"/>
      <charset val="134"/>
    </font>
    <font>
      <b/>
      <sz val="24"/>
      <name val="宋体"/>
      <charset val="134"/>
    </font>
    <font>
      <b/>
      <sz val="24"/>
      <name val="Times New Roman"/>
      <charset val="134"/>
    </font>
    <font>
      <b/>
      <sz val="12"/>
      <color rgb="FF000000"/>
      <name val="Times New Roman"/>
      <charset val="134"/>
    </font>
    <font>
      <b/>
      <sz val="12"/>
      <color rgb="FF000000"/>
      <name val="宋体"/>
      <charset val="134"/>
    </font>
    <font>
      <b/>
      <sz val="12"/>
      <color rgb="FFFF0000"/>
      <name val="Times New Roman"/>
      <charset val="134"/>
    </font>
    <font>
      <sz val="12"/>
      <color rgb="FFFF0000"/>
      <name val="Times New Roman"/>
      <charset val="134"/>
    </font>
    <font>
      <sz val="12"/>
      <color rgb="FF000000"/>
      <name val="Times New Roman"/>
      <charset val="134"/>
    </font>
    <font>
      <sz val="12"/>
      <color rgb="FF000000"/>
      <name val="宋体"/>
      <charset val="134"/>
    </font>
    <font>
      <sz val="12"/>
      <name val="宋体"/>
      <charset val="134"/>
    </font>
    <font>
      <b/>
      <sz val="18"/>
      <name val="宋体"/>
      <charset val="134"/>
    </font>
    <font>
      <b/>
      <sz val="18"/>
      <name val="Times New Roman"/>
      <charset val="134"/>
    </font>
    <font>
      <b/>
      <sz val="12"/>
      <name val="Times New Roman"/>
      <charset val="134"/>
    </font>
    <font>
      <b/>
      <sz val="12"/>
      <name val="宋体"/>
      <charset val="134"/>
    </font>
    <font>
      <sz val="10"/>
      <name val="宋体"/>
      <charset val="134"/>
    </font>
    <font>
      <sz val="9"/>
      <name val="Times New Roman"/>
      <charset val="134"/>
    </font>
    <font>
      <b/>
      <sz val="9"/>
      <name val="Times New Roman"/>
      <charset val="134"/>
    </font>
    <font>
      <b/>
      <sz val="10"/>
      <name val="宋体"/>
      <charset val="134"/>
    </font>
    <font>
      <b/>
      <sz val="10"/>
      <color rgb="FF000000"/>
      <name val="宋体"/>
      <charset val="134"/>
    </font>
    <font>
      <b/>
      <sz val="10"/>
      <color rgb="FF000000"/>
      <name val="Times New Roman"/>
      <charset val="134"/>
    </font>
    <font>
      <sz val="10"/>
      <name val="Times New Roman"/>
      <charset val="134"/>
    </font>
    <font>
      <sz val="10"/>
      <color rgb="FF000000"/>
      <name val="Times New Roman"/>
      <charset val="134"/>
    </font>
    <font>
      <b/>
      <sz val="10"/>
      <name val="Times New Roman"/>
      <charset val="134"/>
    </font>
    <font>
      <b/>
      <sz val="9"/>
      <name val="宋体"/>
      <charset val="134"/>
    </font>
    <font>
      <sz val="9"/>
      <name val="宋体"/>
      <charset val="134"/>
    </font>
    <font>
      <sz val="10.5"/>
      <name val="等线"/>
      <charset val="134"/>
    </font>
    <font>
      <sz val="12"/>
      <color rgb="FF9C0006"/>
      <name val="宋体"/>
      <charset val="134"/>
    </font>
    <font>
      <sz val="12"/>
      <name val="宋体"/>
      <charset val="134"/>
      <scheme val="minor"/>
    </font>
    <font>
      <sz val="18"/>
      <name val="Times New Roman"/>
      <charset val="134"/>
    </font>
    <font>
      <u/>
      <sz val="12"/>
      <color indexed="12"/>
      <name val="宋体"/>
      <charset val="134"/>
    </font>
    <font>
      <u/>
      <sz val="10"/>
      <color indexed="12"/>
      <name val="宋体"/>
      <charset val="134"/>
    </font>
    <font>
      <sz val="18"/>
      <name val="黑体"/>
      <charset val="134"/>
    </font>
    <font>
      <sz val="10"/>
      <color rgb="FFFF0000"/>
      <name val="Times New Roman"/>
      <charset val="134"/>
    </font>
    <font>
      <u/>
      <sz val="8"/>
      <color indexed="12"/>
      <name val="Times New Roman"/>
      <charset val="134"/>
    </font>
    <font>
      <sz val="8"/>
      <name val="Times New Roman"/>
      <charset val="134"/>
    </font>
    <font>
      <sz val="8"/>
      <color rgb="FFFF0000"/>
      <name val="Times New Roman"/>
      <charset val="134"/>
    </font>
    <font>
      <u/>
      <sz val="10"/>
      <color indexed="12"/>
      <name val="Times New Roman"/>
      <charset val="134"/>
    </font>
    <font>
      <sz val="10"/>
      <color indexed="8"/>
      <name val="Times New Roman"/>
      <charset val="134"/>
    </font>
    <font>
      <sz val="10"/>
      <color indexed="8"/>
      <name val="宋体"/>
      <charset val="134"/>
    </font>
    <font>
      <sz val="6"/>
      <name val="Times New Roman"/>
      <charset val="134"/>
    </font>
    <font>
      <sz val="11"/>
      <name val="宋体"/>
      <charset val="134"/>
    </font>
    <font>
      <u/>
      <sz val="8"/>
      <name val="Times New Roman"/>
      <charset val="134"/>
    </font>
    <font>
      <sz val="10"/>
      <color indexed="10"/>
      <name val="宋体"/>
      <charset val="134"/>
    </font>
    <font>
      <sz val="10"/>
      <color indexed="8"/>
      <name val="宋体"/>
      <charset val="134"/>
      <scheme val="minor"/>
    </font>
    <font>
      <sz val="10"/>
      <color theme="1"/>
      <name val="Calibri"/>
      <charset val="134"/>
    </font>
    <font>
      <sz val="10"/>
      <name val="Arial"/>
      <charset val="134"/>
    </font>
    <font>
      <sz val="10"/>
      <name val="Arial Unicode MS"/>
      <charset val="134"/>
    </font>
    <font>
      <sz val="10"/>
      <name val="Calibri"/>
      <charset val="134"/>
    </font>
    <font>
      <sz val="10"/>
      <color indexed="10"/>
      <name val="Times New Roman"/>
      <charset val="134"/>
    </font>
    <font>
      <sz val="12"/>
      <color theme="1"/>
      <name val="Times New Roman"/>
      <charset val="134"/>
    </font>
    <font>
      <u/>
      <sz val="9"/>
      <color indexed="12"/>
      <name val="宋体"/>
      <charset val="134"/>
    </font>
    <font>
      <sz val="10"/>
      <color indexed="12"/>
      <name val="宋体"/>
      <charset val="134"/>
      <scheme val="minor"/>
    </font>
    <font>
      <sz val="10"/>
      <name val="宋体"/>
      <charset val="134"/>
      <scheme val="minor"/>
    </font>
    <font>
      <sz val="10"/>
      <color theme="1"/>
      <name val="Times New Roman"/>
      <charset val="134"/>
    </font>
    <font>
      <sz val="10"/>
      <color theme="1"/>
      <name val="宋体"/>
      <charset val="134"/>
    </font>
    <font>
      <b/>
      <sz val="10"/>
      <color theme="1"/>
      <name val="宋体"/>
      <charset val="134"/>
    </font>
    <font>
      <sz val="11"/>
      <color theme="1"/>
      <name val="宋体"/>
      <charset val="134"/>
      <scheme val="minor"/>
    </font>
    <font>
      <b/>
      <sz val="16"/>
      <color theme="1"/>
      <name val="宋体"/>
      <charset val="134"/>
      <scheme val="minor"/>
    </font>
    <font>
      <b/>
      <sz val="12"/>
      <color theme="1"/>
      <name val="宋体"/>
      <charset val="134"/>
    </font>
    <font>
      <b/>
      <sz val="8"/>
      <name val="Times New Roman"/>
      <charset val="134"/>
    </font>
    <font>
      <sz val="12"/>
      <color theme="1"/>
      <name val="宋体"/>
      <charset val="134"/>
    </font>
    <font>
      <sz val="14"/>
      <name val="黑体"/>
      <charset val="134"/>
    </font>
    <font>
      <sz val="11"/>
      <name val="Times New Roman"/>
      <charset val="134"/>
    </font>
    <font>
      <sz val="9"/>
      <color indexed="8"/>
      <name val="Times New Roman"/>
      <charset val="134"/>
    </font>
    <font>
      <sz val="9"/>
      <color rgb="FFFF0000"/>
      <name val="Times New Roman"/>
      <charset val="134"/>
    </font>
    <font>
      <u/>
      <sz val="8"/>
      <color indexed="12"/>
      <name val="宋体"/>
      <charset val="134"/>
    </font>
    <font>
      <sz val="11"/>
      <color indexed="8"/>
      <name val="宋体"/>
      <charset val="134"/>
    </font>
    <font>
      <sz val="11"/>
      <color theme="1"/>
      <name val="宋体"/>
      <charset val="134"/>
    </font>
    <font>
      <b/>
      <sz val="11"/>
      <color rgb="FFFF0000"/>
      <name val="宋体"/>
      <charset val="134"/>
    </font>
    <font>
      <sz val="9"/>
      <color theme="1"/>
      <name val="Times New Roman"/>
      <charset val="134"/>
    </font>
    <font>
      <b/>
      <sz val="9"/>
      <color rgb="FFFF0000"/>
      <name val="Times New Roman"/>
      <charset val="134"/>
    </font>
    <font>
      <b/>
      <sz val="9"/>
      <color rgb="FFFF0000"/>
      <name val="宋体"/>
      <charset val="134"/>
    </font>
    <font>
      <sz val="9"/>
      <name val="Arial"/>
      <charset val="134"/>
    </font>
    <font>
      <sz val="8"/>
      <name val="宋体"/>
      <charset val="134"/>
    </font>
    <font>
      <u/>
      <sz val="9"/>
      <color rgb="FF800080"/>
      <name val="宋体"/>
      <charset val="134"/>
      <scheme val="minor"/>
    </font>
    <font>
      <sz val="9"/>
      <name val="宋体"/>
      <charset val="134"/>
      <scheme val="minor"/>
    </font>
    <font>
      <b/>
      <sz val="16"/>
      <name val="宋体"/>
      <charset val="134"/>
      <scheme val="minor"/>
    </font>
    <font>
      <sz val="9"/>
      <color theme="1"/>
      <name val="宋体"/>
      <charset val="134"/>
      <scheme val="minor"/>
    </font>
    <font>
      <b/>
      <sz val="9"/>
      <name val="宋体"/>
      <charset val="134"/>
      <scheme val="minor"/>
    </font>
    <font>
      <sz val="11"/>
      <color rgb="FF000000"/>
      <name val="Times New Roman"/>
      <charset val="134"/>
    </font>
    <font>
      <sz val="11"/>
      <color indexed="8"/>
      <name val="Times New Roman"/>
      <charset val="134"/>
    </font>
    <font>
      <sz val="11"/>
      <color rgb="FF000000"/>
      <name val="宋体"/>
      <charset val="134"/>
    </font>
    <font>
      <b/>
      <sz val="10"/>
      <color indexed="8"/>
      <name val="宋体"/>
      <charset val="134"/>
    </font>
    <font>
      <sz val="12"/>
      <name val="Arial"/>
      <charset val="134"/>
    </font>
    <font>
      <sz val="20"/>
      <name val="黑体"/>
      <charset val="134"/>
    </font>
    <font>
      <b/>
      <sz val="16"/>
      <name val="Times New Roman"/>
      <charset val="134"/>
    </font>
    <font>
      <b/>
      <sz val="16"/>
      <name val="宋体"/>
      <charset val="134"/>
    </font>
    <font>
      <b/>
      <sz val="16"/>
      <name val="黑体"/>
      <charset val="134"/>
    </font>
    <font>
      <b/>
      <sz val="10"/>
      <color indexed="10"/>
      <name val="Times New Roman"/>
      <charset val="134"/>
    </font>
    <font>
      <b/>
      <sz val="10"/>
      <color indexed="10"/>
      <name val="宋体"/>
      <charset val="134"/>
    </font>
    <font>
      <b/>
      <sz val="14"/>
      <name val="宋体"/>
      <charset val="134"/>
    </font>
    <font>
      <sz val="10"/>
      <color indexed="12"/>
      <name val="宋体"/>
      <charset val="134"/>
    </font>
    <font>
      <sz val="14"/>
      <name val="宋体"/>
      <charset val="134"/>
    </font>
    <font>
      <u/>
      <sz val="8"/>
      <color indexed="8"/>
      <name val="Times New Roman"/>
      <charset val="134"/>
    </font>
    <font>
      <sz val="12"/>
      <color indexed="8"/>
      <name val="Times New Roman"/>
      <charset val="134"/>
    </font>
    <font>
      <sz val="24"/>
      <color indexed="11"/>
      <name val="Times New Roman"/>
      <charset val="134"/>
    </font>
    <font>
      <sz val="20"/>
      <color indexed="10"/>
      <name val="Times New Roman"/>
      <charset val="134"/>
    </font>
    <font>
      <b/>
      <sz val="24"/>
      <color indexed="12"/>
      <name val="隶书"/>
      <charset val="134"/>
    </font>
    <font>
      <b/>
      <sz val="24"/>
      <color indexed="12"/>
      <name val="Times New Roman"/>
      <charset val="134"/>
    </font>
    <font>
      <b/>
      <sz val="12"/>
      <color indexed="12"/>
      <name val="宋体"/>
      <charset val="134"/>
    </font>
    <font>
      <b/>
      <sz val="12"/>
      <color indexed="12"/>
      <name val="Times New Roman"/>
      <charset val="134"/>
    </font>
    <font>
      <sz val="24"/>
      <color indexed="50"/>
      <name val="Times New Roman"/>
      <charset val="134"/>
    </font>
    <font>
      <sz val="11"/>
      <color indexed="21"/>
      <name val="Times New Roman"/>
      <charset val="134"/>
    </font>
    <font>
      <sz val="11"/>
      <color indexed="12"/>
      <name val="Times New Roman"/>
      <charset val="134"/>
    </font>
    <font>
      <sz val="11"/>
      <color indexed="50"/>
      <name val="Times New Roman"/>
      <charset val="134"/>
    </font>
    <font>
      <sz val="11"/>
      <color indexed="12"/>
      <name val="宋体"/>
      <charset val="134"/>
    </font>
    <font>
      <b/>
      <i/>
      <sz val="11"/>
      <color indexed="56"/>
      <name val="Times New Roman"/>
      <charset val="134"/>
    </font>
    <font>
      <sz val="12"/>
      <color indexed="16"/>
      <name val="Times New Roman"/>
      <charset val="134"/>
    </font>
    <font>
      <sz val="24"/>
      <color indexed="8"/>
      <name val="Times New Roman"/>
      <charset val="134"/>
    </font>
    <font>
      <b/>
      <u/>
      <sz val="9"/>
      <color indexed="8"/>
      <name val="Times New Roman"/>
      <charset val="134"/>
    </font>
    <font>
      <sz val="8"/>
      <color indexed="8"/>
      <name val="Times New Roman"/>
      <charset val="134"/>
    </font>
    <font>
      <sz val="11"/>
      <color theme="0"/>
      <name val="宋体"/>
      <charset val="0"/>
      <scheme val="minor"/>
    </font>
    <font>
      <sz val="11"/>
      <color theme="1"/>
      <name val="宋体"/>
      <charset val="0"/>
      <scheme val="minor"/>
    </font>
    <font>
      <sz val="11"/>
      <color rgb="FF9C6500"/>
      <name val="宋体"/>
      <charset val="0"/>
      <scheme val="minor"/>
    </font>
    <font>
      <sz val="11"/>
      <color rgb="FFFA7D00"/>
      <name val="宋体"/>
      <charset val="0"/>
      <scheme val="minor"/>
    </font>
    <font>
      <b/>
      <sz val="11"/>
      <color theme="3"/>
      <name val="宋体"/>
      <charset val="134"/>
      <scheme val="minor"/>
    </font>
    <font>
      <b/>
      <sz val="11"/>
      <color rgb="FFFFFFFF"/>
      <name val="宋体"/>
      <charset val="0"/>
      <scheme val="minor"/>
    </font>
    <font>
      <i/>
      <sz val="11"/>
      <color rgb="FF7F7F7F"/>
      <name val="宋体"/>
      <charset val="0"/>
      <scheme val="minor"/>
    </font>
    <font>
      <sz val="10"/>
      <color indexed="8"/>
      <name val="MS Sans Serif"/>
      <charset val="134"/>
    </font>
    <font>
      <sz val="11"/>
      <color rgb="FF006100"/>
      <name val="宋体"/>
      <charset val="0"/>
      <scheme val="minor"/>
    </font>
    <font>
      <b/>
      <sz val="11"/>
      <color theme="1"/>
      <name val="宋体"/>
      <charset val="0"/>
      <scheme val="minor"/>
    </font>
    <font>
      <b/>
      <sz val="13"/>
      <color theme="3"/>
      <name val="宋体"/>
      <charset val="134"/>
      <scheme val="minor"/>
    </font>
    <font>
      <sz val="11"/>
      <color rgb="FF3F3F76"/>
      <name val="宋体"/>
      <charset val="0"/>
      <scheme val="minor"/>
    </font>
    <font>
      <sz val="11"/>
      <color rgb="FFFF0000"/>
      <name val="宋体"/>
      <charset val="0"/>
      <scheme val="minor"/>
    </font>
    <font>
      <sz val="11"/>
      <color rgb="FF9C0006"/>
      <name val="宋体"/>
      <charset val="0"/>
      <scheme val="minor"/>
    </font>
    <font>
      <b/>
      <sz val="15"/>
      <color theme="3"/>
      <name val="宋体"/>
      <charset val="134"/>
      <scheme val="minor"/>
    </font>
    <font>
      <b/>
      <sz val="18"/>
      <color theme="3"/>
      <name val="宋体"/>
      <charset val="134"/>
      <scheme val="minor"/>
    </font>
    <font>
      <b/>
      <sz val="11"/>
      <color rgb="FF3F3F3F"/>
      <name val="宋体"/>
      <charset val="0"/>
      <scheme val="minor"/>
    </font>
    <font>
      <b/>
      <sz val="11"/>
      <color rgb="FFFA7D00"/>
      <name val="宋体"/>
      <charset val="0"/>
      <scheme val="minor"/>
    </font>
    <font>
      <u/>
      <sz val="11"/>
      <color rgb="FF800080"/>
      <name val="宋体"/>
      <charset val="0"/>
      <scheme val="minor"/>
    </font>
    <font>
      <sz val="10"/>
      <color indexed="16"/>
      <name val="MS Serif"/>
      <charset val="134"/>
    </font>
    <font>
      <sz val="12"/>
      <name val="???"/>
      <charset val="134"/>
    </font>
    <font>
      <b/>
      <sz val="12"/>
      <name val="Arial"/>
      <charset val="134"/>
    </font>
    <font>
      <b/>
      <sz val="8"/>
      <name val="Arial"/>
      <charset val="134"/>
    </font>
    <font>
      <b/>
      <sz val="10"/>
      <name val="Helv"/>
      <charset val="134"/>
    </font>
    <font>
      <i/>
      <sz val="12"/>
      <name val="Times New Roman"/>
      <charset val="134"/>
    </font>
    <font>
      <sz val="11"/>
      <name val="蹈框"/>
      <charset val="134"/>
    </font>
    <font>
      <sz val="10"/>
      <name val="Helv"/>
      <charset val="134"/>
    </font>
    <font>
      <i/>
      <sz val="9"/>
      <name val="Times New Roman"/>
      <charset val="134"/>
    </font>
    <font>
      <sz val="10"/>
      <name val="MS Sans Serif"/>
      <charset val="134"/>
    </font>
    <font>
      <u val="singleAccounting"/>
      <vertAlign val="subscript"/>
      <sz val="10"/>
      <name val="Times New Roman"/>
      <charset val="134"/>
    </font>
    <font>
      <b/>
      <sz val="11"/>
      <name val="Helv"/>
      <charset val="134"/>
    </font>
    <font>
      <sz val="10"/>
      <name val="Tms Rmn"/>
      <charset val="134"/>
    </font>
    <font>
      <b/>
      <sz val="10"/>
      <name val="MS Sans Serif"/>
      <charset val="134"/>
    </font>
    <font>
      <sz val="8"/>
      <name val="Arial"/>
      <charset val="134"/>
    </font>
    <font>
      <b/>
      <sz val="12"/>
      <name val="MS Sans Serif"/>
      <charset val="134"/>
    </font>
    <font>
      <b/>
      <sz val="8"/>
      <color indexed="8"/>
      <name val="Helv"/>
      <charset val="134"/>
    </font>
    <font>
      <b/>
      <sz val="13"/>
      <name val="Times New Roman"/>
      <charset val="134"/>
    </font>
    <font>
      <sz val="10"/>
      <name val="MS Serif"/>
      <charset val="134"/>
    </font>
    <font>
      <b/>
      <i/>
      <sz val="12"/>
      <name val="Times New Roman"/>
      <charset val="134"/>
    </font>
    <font>
      <sz val="10"/>
      <name val="Courier"/>
      <charset val="134"/>
    </font>
    <font>
      <sz val="12"/>
      <name val="楷体"/>
      <charset val="134"/>
    </font>
    <font>
      <b/>
      <sz val="12"/>
      <name val="Helv"/>
      <charset val="134"/>
    </font>
    <font>
      <sz val="12"/>
      <name val="MS Sans Serif"/>
      <charset val="134"/>
    </font>
    <font>
      <sz val="7"/>
      <name val="Small Fonts"/>
      <charset val="134"/>
    </font>
    <font>
      <b/>
      <sz val="14"/>
      <color indexed="9"/>
      <name val="Times New Roman"/>
      <charset val="134"/>
    </font>
    <font>
      <sz val="11"/>
      <color theme="0"/>
      <name val="宋体"/>
      <charset val="134"/>
      <scheme val="minor"/>
    </font>
    <font>
      <sz val="12"/>
      <name val="바탕체"/>
      <charset val="134"/>
    </font>
    <font>
      <vertAlign val="superscript"/>
      <sz val="10"/>
      <name val="Times New Roman"/>
      <charset val="134"/>
    </font>
    <font>
      <u/>
      <sz val="8"/>
      <name val="宋体"/>
      <charset val="134"/>
    </font>
    <font>
      <sz val="10"/>
      <name val="Microsoft YaHei UI"/>
      <charset val="134"/>
    </font>
    <font>
      <vertAlign val="superscript"/>
      <sz val="10"/>
      <name val="宋体"/>
      <charset val="134"/>
    </font>
    <font>
      <sz val="9"/>
      <color theme="1"/>
      <name val="宋体"/>
      <charset val="134"/>
    </font>
    <font>
      <sz val="9"/>
      <color indexed="8"/>
      <name val="宋体"/>
      <charset val="134"/>
    </font>
    <font>
      <sz val="10"/>
      <color rgb="FFFF0000"/>
      <name val="宋体"/>
      <charset val="134"/>
    </font>
    <font>
      <sz val="9"/>
      <color rgb="FFFF0000"/>
      <name val="宋体"/>
      <charset val="134"/>
    </font>
    <font>
      <sz val="9"/>
      <color indexed="10"/>
      <name val="Times New Roman"/>
      <charset val="134"/>
    </font>
    <font>
      <sz val="9"/>
      <color indexed="10"/>
      <name val="宋体"/>
      <charset val="134"/>
    </font>
    <font>
      <sz val="10"/>
      <color rgb="FF000000"/>
      <name val="宋体"/>
      <charset val="134"/>
    </font>
  </fonts>
  <fills count="52">
    <fill>
      <patternFill patternType="none"/>
    </fill>
    <fill>
      <patternFill patternType="gray125"/>
    </fill>
    <fill>
      <patternFill patternType="solid">
        <fgColor theme="0" tint="-0.0499893185216834"/>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theme="2" tint="-0.0999786370433668"/>
        <bgColor indexed="64"/>
      </patternFill>
    </fill>
    <fill>
      <patternFill patternType="solid">
        <fgColor theme="6" tint="0.799951170384838"/>
        <bgColor indexed="64"/>
      </patternFill>
    </fill>
    <fill>
      <patternFill patternType="solid">
        <fgColor theme="4" tint="0.799951170384838"/>
        <bgColor indexed="64"/>
      </patternFill>
    </fill>
    <fill>
      <patternFill patternType="solid">
        <fgColor theme="9" tint="0.599993896298105"/>
        <bgColor indexed="64"/>
      </patternFill>
    </fill>
    <fill>
      <patternFill patternType="solid">
        <fgColor theme="6" tint="0.399945066682943"/>
        <bgColor indexed="64"/>
      </patternFill>
    </fill>
    <fill>
      <patternFill patternType="solid">
        <fgColor rgb="FFFF0000"/>
        <bgColor indexed="64"/>
      </patternFill>
    </fill>
    <fill>
      <patternFill patternType="solid">
        <fgColor indexed="22"/>
        <bgColor indexed="64"/>
      </patternFill>
    </fill>
    <fill>
      <patternFill patternType="lightGray">
        <bgColor indexed="55"/>
      </patternFill>
    </fill>
    <fill>
      <patternFill patternType="solid">
        <fgColor indexed="44"/>
        <bgColor indexed="64"/>
      </patternFill>
    </fill>
    <fill>
      <patternFill patternType="solid">
        <fgColor theme="8"/>
        <bgColor indexed="64"/>
      </patternFill>
    </fill>
    <fill>
      <patternFill patternType="solid">
        <fgColor theme="6" tint="0.599993896298105"/>
        <bgColor indexed="64"/>
      </patternFill>
    </fill>
    <fill>
      <patternFill patternType="solid">
        <fgColor rgb="FFFFFFCC"/>
        <bgColor indexed="64"/>
      </patternFill>
    </fill>
    <fill>
      <patternFill patternType="solid">
        <fgColor rgb="FFFFEB9C"/>
        <bgColor indexed="64"/>
      </patternFill>
    </fill>
    <fill>
      <patternFill patternType="solid">
        <fgColor theme="5"/>
        <bgColor indexed="64"/>
      </patternFill>
    </fill>
    <fill>
      <patternFill patternType="solid">
        <fgColor theme="8" tint="0.599993896298105"/>
        <bgColor indexed="64"/>
      </patternFill>
    </fill>
    <fill>
      <patternFill patternType="solid">
        <fgColor rgb="FFA5A5A5"/>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rgb="FFFFCC99"/>
        <bgColor indexed="64"/>
      </patternFill>
    </fill>
    <fill>
      <patternFill patternType="solid">
        <fgColor theme="7"/>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9"/>
        <bgColor indexed="64"/>
      </patternFill>
    </fill>
    <fill>
      <patternFill patternType="solid">
        <fgColor rgb="FFFFC7CE"/>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theme="7" tint="0.799981688894314"/>
        <bgColor indexed="64"/>
      </patternFill>
    </fill>
    <fill>
      <patternFill patternType="solid">
        <fgColor rgb="FFF2F2F2"/>
        <bgColor indexed="64"/>
      </patternFill>
    </fill>
    <fill>
      <patternFill patternType="solid">
        <fgColor theme="6"/>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indexed="15"/>
        <bgColor indexed="64"/>
      </patternFill>
    </fill>
    <fill>
      <patternFill patternType="solid">
        <fgColor indexed="31"/>
        <bgColor indexed="64"/>
      </patternFill>
    </fill>
    <fill>
      <patternFill patternType="solid">
        <fgColor indexed="12"/>
        <bgColor indexed="64"/>
      </patternFill>
    </fill>
    <fill>
      <patternFill patternType="solid">
        <fgColor indexed="54"/>
        <bgColor indexed="64"/>
      </patternFill>
    </fill>
  </fills>
  <borders count="86">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double">
        <color auto="1"/>
      </right>
      <top style="thin">
        <color auto="1"/>
      </top>
      <bottom style="thin">
        <color auto="1"/>
      </bottom>
      <diagonal/>
    </border>
    <border>
      <left/>
      <right style="thin">
        <color auto="1"/>
      </right>
      <top/>
      <bottom/>
      <diagonal/>
    </border>
    <border>
      <left style="thin">
        <color auto="1"/>
      </left>
      <right/>
      <top/>
      <bottom/>
      <diagonal/>
    </border>
    <border>
      <left style="thin">
        <color indexed="8"/>
      </left>
      <right style="thin">
        <color indexed="8"/>
      </right>
      <top style="thin">
        <color indexed="8"/>
      </top>
      <bottom style="thin">
        <color indexed="8"/>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style="double">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style="double">
        <color auto="1"/>
      </bottom>
      <diagonal/>
    </border>
    <border>
      <left style="thin">
        <color auto="1"/>
      </left>
      <right style="medium">
        <color auto="1"/>
      </right>
      <top style="thin">
        <color auto="1"/>
      </top>
      <bottom style="medium">
        <color auto="1"/>
      </bottom>
      <diagonal/>
    </border>
    <border>
      <left/>
      <right/>
      <top/>
      <bottom style="double">
        <color indexed="9"/>
      </bottom>
      <diagonal/>
    </border>
    <border>
      <left style="double">
        <color indexed="9"/>
      </left>
      <right/>
      <top style="double">
        <color indexed="9"/>
      </top>
      <bottom/>
      <diagonal/>
    </border>
    <border>
      <left/>
      <right/>
      <top style="double">
        <color indexed="9"/>
      </top>
      <bottom/>
      <diagonal/>
    </border>
    <border>
      <left style="double">
        <color indexed="9"/>
      </left>
      <right style="double">
        <color indexed="8"/>
      </right>
      <top/>
      <bottom/>
      <diagonal/>
    </border>
    <border>
      <left style="double">
        <color indexed="8"/>
      </left>
      <right/>
      <top style="double">
        <color indexed="8"/>
      </top>
      <bottom/>
      <diagonal/>
    </border>
    <border>
      <left/>
      <right/>
      <top style="double">
        <color indexed="8"/>
      </top>
      <bottom/>
      <diagonal/>
    </border>
    <border>
      <left style="double">
        <color indexed="8"/>
      </left>
      <right/>
      <top/>
      <bottom/>
      <diagonal/>
    </border>
    <border>
      <left/>
      <right/>
      <top style="thin">
        <color auto="1"/>
      </top>
      <bottom style="medium">
        <color auto="1"/>
      </bottom>
      <diagonal/>
    </border>
    <border>
      <left style="double">
        <color indexed="8"/>
      </left>
      <right/>
      <top/>
      <bottom style="double">
        <color indexed="9"/>
      </bottom>
      <diagonal/>
    </border>
    <border>
      <left style="double">
        <color indexed="9"/>
      </left>
      <right/>
      <top/>
      <bottom style="double">
        <color indexed="8"/>
      </bottom>
      <diagonal/>
    </border>
    <border>
      <left/>
      <right/>
      <top/>
      <bottom style="double">
        <color indexed="8"/>
      </bottom>
      <diagonal/>
    </border>
    <border>
      <left/>
      <right style="thin">
        <color auto="1"/>
      </right>
      <top style="double">
        <color indexed="9"/>
      </top>
      <bottom/>
      <diagonal/>
    </border>
    <border>
      <left/>
      <right style="double">
        <color indexed="9"/>
      </right>
      <top style="double">
        <color indexed="8"/>
      </top>
      <bottom/>
      <diagonal/>
    </border>
    <border>
      <left style="double">
        <color indexed="9"/>
      </left>
      <right style="thin">
        <color auto="1"/>
      </right>
      <top/>
      <bottom/>
      <diagonal/>
    </border>
    <border>
      <left/>
      <right style="double">
        <color indexed="9"/>
      </right>
      <top/>
      <bottom/>
      <diagonal/>
    </border>
    <border>
      <left/>
      <right style="medium">
        <color auto="1"/>
      </right>
      <top style="thin">
        <color auto="1"/>
      </top>
      <bottom style="medium">
        <color auto="1"/>
      </bottom>
      <diagonal/>
    </border>
    <border>
      <left/>
      <right style="double">
        <color indexed="9"/>
      </right>
      <top/>
      <bottom style="double">
        <color indexed="9"/>
      </bottom>
      <diagonal/>
    </border>
    <border>
      <left/>
      <right style="thin">
        <color auto="1"/>
      </right>
      <top/>
      <bottom style="double">
        <color indexed="8"/>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auto="1"/>
      </bottom>
      <diagonal/>
    </border>
    <border>
      <left/>
      <right/>
      <top style="medium">
        <color auto="1"/>
      </top>
      <bottom style="medium">
        <color auto="1"/>
      </bottom>
      <diagonal/>
    </border>
  </borders>
  <cellStyleXfs count="265">
    <xf numFmtId="0" fontId="0" fillId="0" borderId="0">
      <alignment vertical="center"/>
    </xf>
    <xf numFmtId="42" fontId="56" fillId="0" borderId="0" applyFont="0" applyFill="0" applyBorder="0" applyAlignment="0" applyProtection="0">
      <alignment vertical="center"/>
    </xf>
    <xf numFmtId="0" fontId="112" fillId="30" borderId="0" applyNumberFormat="0" applyBorder="0" applyAlignment="0" applyProtection="0">
      <alignment vertical="center"/>
    </xf>
    <xf numFmtId="0" fontId="122" fillId="28" borderId="81" applyNumberFormat="0" applyAlignment="0" applyProtection="0">
      <alignment vertical="center"/>
    </xf>
    <xf numFmtId="44" fontId="56" fillId="0" borderId="0" applyFont="0" applyFill="0" applyBorder="0" applyAlignment="0" applyProtection="0">
      <alignment vertical="center"/>
    </xf>
    <xf numFmtId="0" fontId="118" fillId="0" borderId="0">
      <alignment vertical="center"/>
    </xf>
    <xf numFmtId="0" fontId="34" fillId="0" borderId="0">
      <alignment horizontal="center" vertical="center" wrapText="1"/>
      <protection locked="0"/>
    </xf>
    <xf numFmtId="41" fontId="56" fillId="0" borderId="0" applyFont="0" applyFill="0" applyBorder="0" applyAlignment="0" applyProtection="0">
      <alignment vertical="center"/>
    </xf>
    <xf numFmtId="0" fontId="112" fillId="19" borderId="0" applyNumberFormat="0" applyBorder="0" applyAlignment="0" applyProtection="0">
      <alignment vertical="center"/>
    </xf>
    <xf numFmtId="0" fontId="124" fillId="35" borderId="0" applyNumberFormat="0" applyBorder="0" applyAlignment="0" applyProtection="0">
      <alignment vertical="center"/>
    </xf>
    <xf numFmtId="0" fontId="0" fillId="0" borderId="0" applyFont="0" applyFill="0" applyBorder="0" applyAlignment="0" applyProtection="0">
      <alignment vertical="center"/>
    </xf>
    <xf numFmtId="0" fontId="111" fillId="27" borderId="0" applyNumberFormat="0" applyBorder="0" applyAlignment="0" applyProtection="0">
      <alignment vertical="center"/>
    </xf>
    <xf numFmtId="0" fontId="29" fillId="0" borderId="0" applyNumberFormat="0" applyFill="0" applyBorder="0" applyAlignment="0" applyProtection="0">
      <alignment vertical="top"/>
      <protection locked="0"/>
    </xf>
    <xf numFmtId="0" fontId="0" fillId="0" borderId="0"/>
    <xf numFmtId="9" fontId="0" fillId="0" borderId="0" applyFont="0" applyFill="0" applyBorder="0" applyAlignment="0" applyProtection="0">
      <alignment vertical="center"/>
    </xf>
    <xf numFmtId="0" fontId="129" fillId="0" borderId="0" applyNumberFormat="0" applyFill="0" applyBorder="0" applyAlignment="0" applyProtection="0">
      <alignment vertical="center"/>
    </xf>
    <xf numFmtId="0" fontId="56" fillId="20" borderId="76" applyNumberFormat="0" applyFont="0" applyAlignment="0" applyProtection="0">
      <alignment vertical="center"/>
    </xf>
    <xf numFmtId="182" fontId="0" fillId="0" borderId="0"/>
    <xf numFmtId="0" fontId="111" fillId="39" borderId="0" applyNumberFormat="0" applyBorder="0" applyAlignment="0" applyProtection="0">
      <alignment vertical="center"/>
    </xf>
    <xf numFmtId="0" fontId="130" fillId="0" borderId="0" applyNumberFormat="0" applyAlignment="0">
      <alignment horizontal="left" vertical="center"/>
    </xf>
    <xf numFmtId="0" fontId="115"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0" fillId="0" borderId="0" applyFont="0" applyFill="0" applyBorder="0" applyAlignment="0" applyProtection="0">
      <alignment vertical="center"/>
    </xf>
    <xf numFmtId="0" fontId="0" fillId="0" borderId="0" applyFont="0" applyFill="0" applyBorder="0" applyProtection="0">
      <alignment vertical="center"/>
    </xf>
    <xf numFmtId="0" fontId="0" fillId="0" borderId="0">
      <alignment vertical="center"/>
    </xf>
    <xf numFmtId="0" fontId="126"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125" fillId="0" borderId="80" applyNumberFormat="0" applyFill="0" applyAlignment="0" applyProtection="0">
      <alignment vertical="center"/>
    </xf>
    <xf numFmtId="0" fontId="45" fillId="0" borderId="0">
      <alignment vertical="center"/>
    </xf>
    <xf numFmtId="0" fontId="121" fillId="0" borderId="80" applyNumberFormat="0" applyFill="0" applyAlignment="0" applyProtection="0">
      <alignment vertical="center"/>
    </xf>
    <xf numFmtId="0" fontId="0" fillId="0" borderId="0">
      <alignment vertical="center"/>
    </xf>
    <xf numFmtId="0" fontId="111" fillId="33" borderId="0" applyNumberFormat="0" applyBorder="0" applyAlignment="0" applyProtection="0">
      <alignment vertical="center"/>
    </xf>
    <xf numFmtId="0" fontId="115" fillId="0" borderId="82" applyNumberFormat="0" applyFill="0" applyAlignment="0" applyProtection="0">
      <alignment vertical="center"/>
    </xf>
    <xf numFmtId="0" fontId="131" fillId="0" borderId="0">
      <alignment vertical="center"/>
    </xf>
    <xf numFmtId="0" fontId="111" fillId="41" borderId="0" applyNumberFormat="0" applyBorder="0" applyAlignment="0" applyProtection="0">
      <alignment vertical="center"/>
    </xf>
    <xf numFmtId="0" fontId="127" fillId="44" borderId="83" applyNumberFormat="0" applyAlignment="0" applyProtection="0">
      <alignment vertical="center"/>
    </xf>
    <xf numFmtId="178" fontId="0" fillId="0" borderId="0" applyFont="0" applyFill="0" applyBorder="0" applyAlignment="0" applyProtection="0">
      <alignment vertical="center"/>
    </xf>
    <xf numFmtId="49" fontId="20" fillId="0" borderId="0" applyProtection="0">
      <alignment horizontal="left" vertical="center"/>
    </xf>
    <xf numFmtId="0" fontId="45" fillId="0" borderId="0">
      <alignment vertical="center"/>
      <protection locked="0"/>
    </xf>
    <xf numFmtId="43" fontId="0" fillId="0" borderId="0" applyFont="0" applyFill="0" applyBorder="0" applyAlignment="0" applyProtection="0"/>
    <xf numFmtId="0" fontId="128" fillId="44" borderId="81" applyNumberFormat="0" applyAlignment="0" applyProtection="0">
      <alignment vertical="center"/>
    </xf>
    <xf numFmtId="0" fontId="116" fillId="24" borderId="78" applyNumberFormat="0" applyAlignment="0" applyProtection="0">
      <alignment vertical="center"/>
    </xf>
    <xf numFmtId="0" fontId="111" fillId="22" borderId="0" applyNumberFormat="0" applyBorder="0" applyAlignment="0" applyProtection="0">
      <alignment vertical="center"/>
    </xf>
    <xf numFmtId="0" fontId="45" fillId="0" borderId="0">
      <alignment vertical="center"/>
      <protection locked="0"/>
    </xf>
    <xf numFmtId="0" fontId="112" fillId="36" borderId="0" applyNumberFormat="0" applyBorder="0" applyAlignment="0" applyProtection="0">
      <alignment vertical="center"/>
    </xf>
    <xf numFmtId="0" fontId="114" fillId="0" borderId="77" applyNumberFormat="0" applyFill="0" applyAlignment="0" applyProtection="0">
      <alignment vertical="center"/>
    </xf>
    <xf numFmtId="0" fontId="120" fillId="0" borderId="79" applyNumberFormat="0" applyFill="0" applyAlignment="0" applyProtection="0">
      <alignment vertical="center"/>
    </xf>
    <xf numFmtId="0" fontId="119" fillId="26" borderId="0" applyNumberFormat="0" applyBorder="0" applyAlignment="0" applyProtection="0">
      <alignment vertical="center"/>
    </xf>
    <xf numFmtId="0" fontId="113" fillId="21" borderId="0" applyNumberFormat="0" applyBorder="0" applyAlignment="0" applyProtection="0">
      <alignment vertical="center"/>
    </xf>
    <xf numFmtId="0" fontId="56" fillId="0" borderId="0"/>
    <xf numFmtId="0" fontId="112" fillId="38" borderId="0" applyNumberFormat="0" applyBorder="0" applyAlignment="0" applyProtection="0">
      <alignment vertical="center"/>
    </xf>
    <xf numFmtId="0" fontId="111" fillId="42" borderId="0" applyNumberFormat="0" applyBorder="0" applyAlignment="0" applyProtection="0">
      <alignment vertical="center"/>
    </xf>
    <xf numFmtId="0" fontId="112" fillId="31" borderId="0" applyNumberFormat="0" applyBorder="0" applyAlignment="0" applyProtection="0">
      <alignment vertical="center"/>
    </xf>
    <xf numFmtId="0" fontId="112" fillId="37" borderId="0" applyNumberFormat="0" applyBorder="0" applyAlignment="0" applyProtection="0">
      <alignment vertical="center"/>
    </xf>
    <xf numFmtId="0" fontId="112" fillId="25" borderId="0" applyNumberFormat="0" applyBorder="0" applyAlignment="0" applyProtection="0">
      <alignment vertical="center"/>
    </xf>
    <xf numFmtId="182" fontId="0" fillId="0" borderId="0"/>
    <xf numFmtId="0" fontId="112" fillId="40" borderId="0" applyNumberFormat="0" applyBorder="0" applyAlignment="0" applyProtection="0">
      <alignment vertical="center"/>
    </xf>
    <xf numFmtId="0" fontId="111" fillId="45" borderId="0" applyNumberFormat="0" applyBorder="0" applyAlignment="0" applyProtection="0">
      <alignment vertical="center"/>
    </xf>
    <xf numFmtId="0" fontId="0" fillId="0" borderId="0" applyNumberFormat="0" applyFont="0" applyFill="0" applyBorder="0" applyAlignment="0" applyProtection="0">
      <alignment horizontal="left" vertical="center"/>
    </xf>
    <xf numFmtId="0" fontId="45" fillId="0" borderId="0">
      <alignment vertical="center"/>
    </xf>
    <xf numFmtId="0" fontId="111" fillId="29" borderId="0" applyNumberFormat="0" applyBorder="0" applyAlignment="0" applyProtection="0">
      <alignment vertical="center"/>
    </xf>
    <xf numFmtId="0" fontId="112" fillId="43" borderId="0" applyNumberFormat="0" applyBorder="0" applyAlignment="0" applyProtection="0">
      <alignment vertical="center"/>
    </xf>
    <xf numFmtId="0" fontId="112" fillId="32" borderId="0" applyNumberFormat="0" applyBorder="0" applyAlignment="0" applyProtection="0">
      <alignment vertical="center"/>
    </xf>
    <xf numFmtId="0" fontId="111" fillId="18" borderId="0" applyNumberFormat="0" applyBorder="0" applyAlignment="0" applyProtection="0">
      <alignment vertical="center"/>
    </xf>
    <xf numFmtId="0" fontId="112" fillId="23" borderId="0" applyNumberFormat="0" applyBorder="0" applyAlignment="0" applyProtection="0">
      <alignment vertical="center"/>
    </xf>
    <xf numFmtId="0" fontId="111" fillId="46" borderId="0" applyNumberFormat="0" applyBorder="0" applyAlignment="0" applyProtection="0">
      <alignment vertical="center"/>
    </xf>
    <xf numFmtId="0" fontId="111" fillId="34" borderId="0" applyNumberFormat="0" applyBorder="0" applyAlignment="0" applyProtection="0">
      <alignment vertical="center"/>
    </xf>
    <xf numFmtId="0" fontId="0" fillId="0" borderId="0" applyFont="0" applyFill="0" applyBorder="0" applyAlignment="0" applyProtection="0">
      <alignment vertical="center"/>
    </xf>
    <xf numFmtId="0" fontId="112" fillId="12" borderId="0" applyNumberFormat="0" applyBorder="0" applyAlignment="0" applyProtection="0">
      <alignment vertical="center"/>
    </xf>
    <xf numFmtId="0" fontId="111" fillId="47" borderId="0" applyNumberFormat="0" applyBorder="0" applyAlignment="0" applyProtection="0">
      <alignment vertical="center"/>
    </xf>
    <xf numFmtId="186" fontId="0" fillId="0" borderId="0" applyFont="0" applyFill="0" applyBorder="0" applyAlignment="0" applyProtection="0">
      <alignment vertical="center"/>
    </xf>
    <xf numFmtId="0" fontId="45" fillId="0" borderId="0">
      <alignment vertical="center"/>
      <protection locked="0"/>
    </xf>
    <xf numFmtId="0" fontId="0" fillId="0" borderId="0" applyFont="0" applyFill="0" applyBorder="0" applyAlignment="0" applyProtection="0">
      <alignment vertical="center"/>
    </xf>
    <xf numFmtId="0" fontId="0" fillId="0" borderId="0" applyFont="0" applyFill="0" applyBorder="0" applyAlignment="0" applyProtection="0">
      <alignment vertical="center"/>
    </xf>
    <xf numFmtId="0" fontId="45" fillId="0" borderId="0">
      <alignment vertical="center"/>
      <protection locked="0"/>
    </xf>
    <xf numFmtId="193" fontId="0" fillId="0" borderId="0" applyFont="0" applyFill="0" applyBorder="0" applyAlignment="0" applyProtection="0">
      <alignment vertical="center"/>
    </xf>
    <xf numFmtId="0" fontId="9" fillId="0" borderId="0">
      <alignment vertical="center"/>
    </xf>
    <xf numFmtId="0" fontId="9" fillId="0" borderId="0"/>
    <xf numFmtId="0" fontId="45" fillId="0" borderId="0">
      <alignment vertical="center"/>
      <protection locked="0"/>
    </xf>
    <xf numFmtId="0" fontId="0" fillId="0" borderId="0"/>
    <xf numFmtId="0" fontId="9" fillId="0" borderId="0"/>
    <xf numFmtId="0" fontId="0" fillId="0" borderId="0">
      <alignment vertical="center"/>
    </xf>
    <xf numFmtId="0" fontId="135" fillId="0" borderId="0" applyFill="0" applyBorder="0">
      <alignment horizontal="right" vertical="center"/>
    </xf>
    <xf numFmtId="0" fontId="0" fillId="0" borderId="0"/>
    <xf numFmtId="0" fontId="45" fillId="0" borderId="0">
      <alignment vertical="center"/>
      <protection locked="0"/>
    </xf>
    <xf numFmtId="0" fontId="45" fillId="0" borderId="0">
      <alignment vertical="center"/>
      <protection locked="0"/>
    </xf>
    <xf numFmtId="0" fontId="45" fillId="0" borderId="0">
      <alignment vertical="center"/>
      <protection locked="0"/>
    </xf>
    <xf numFmtId="0" fontId="45" fillId="0" borderId="0">
      <alignment vertical="center"/>
      <protection locked="0"/>
    </xf>
    <xf numFmtId="0" fontId="40" fillId="0" borderId="0">
      <alignment vertical="center"/>
    </xf>
    <xf numFmtId="0" fontId="45" fillId="0" borderId="0">
      <alignment vertical="center"/>
      <protection locked="0"/>
    </xf>
    <xf numFmtId="0" fontId="45" fillId="0" borderId="0">
      <alignment vertical="center"/>
      <protection locked="0"/>
    </xf>
    <xf numFmtId="209" fontId="20" fillId="0" borderId="0" applyFill="0" applyBorder="0" applyProtection="0">
      <alignment horizontal="right" vertical="center"/>
    </xf>
    <xf numFmtId="0" fontId="45" fillId="0" borderId="0">
      <alignment vertical="center"/>
      <protection locked="0"/>
    </xf>
    <xf numFmtId="0" fontId="45" fillId="0" borderId="0">
      <alignment vertical="center"/>
      <protection locked="0"/>
    </xf>
    <xf numFmtId="0" fontId="45" fillId="0" borderId="0">
      <alignment vertical="center"/>
      <protection locked="0"/>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144" fillId="7" borderId="1">
      <alignment vertical="center"/>
    </xf>
    <xf numFmtId="0" fontId="45" fillId="0" borderId="0">
      <alignment vertical="center"/>
    </xf>
    <xf numFmtId="0" fontId="45" fillId="0" borderId="0">
      <alignment vertical="center"/>
    </xf>
    <xf numFmtId="0" fontId="0" fillId="0" borderId="0" applyFont="0" applyFill="0" applyBorder="0" applyAlignment="0" applyProtection="0">
      <alignment vertical="center"/>
    </xf>
    <xf numFmtId="0" fontId="45" fillId="0" borderId="0">
      <alignment vertical="center"/>
    </xf>
    <xf numFmtId="0" fontId="45" fillId="0" borderId="0">
      <alignment vertical="center"/>
      <protection locked="0"/>
    </xf>
    <xf numFmtId="0" fontId="45" fillId="0" borderId="0">
      <alignment vertical="center"/>
      <protection locked="0"/>
    </xf>
    <xf numFmtId="0" fontId="0" fillId="0" borderId="0"/>
    <xf numFmtId="0" fontId="45" fillId="0" borderId="0">
      <alignment vertical="center"/>
      <protection locked="0"/>
    </xf>
    <xf numFmtId="0" fontId="45" fillId="0" borderId="0">
      <alignment vertical="center"/>
      <protection locked="0"/>
    </xf>
    <xf numFmtId="0" fontId="45" fillId="0" borderId="0">
      <alignment vertical="center"/>
      <protection locked="0"/>
    </xf>
    <xf numFmtId="0" fontId="45" fillId="0" borderId="0">
      <alignment vertical="center"/>
      <protection locked="0"/>
    </xf>
    <xf numFmtId="0" fontId="45" fillId="0" borderId="0">
      <alignment vertical="center"/>
    </xf>
    <xf numFmtId="0" fontId="45" fillId="0" borderId="0">
      <alignment vertical="center"/>
    </xf>
    <xf numFmtId="185" fontId="20" fillId="0" borderId="0" applyFill="0" applyBorder="0" applyProtection="0">
      <alignment horizontal="right" vertical="center"/>
    </xf>
    <xf numFmtId="204" fontId="20" fillId="0" borderId="0" applyFill="0" applyBorder="0" applyProtection="0">
      <alignment horizontal="right" vertical="center"/>
    </xf>
    <xf numFmtId="214" fontId="140" fillId="0" borderId="0" applyFill="0" applyBorder="0" applyProtection="0">
      <alignment horizontal="center" vertical="center"/>
    </xf>
    <xf numFmtId="0" fontId="136" fillId="0" borderId="0">
      <alignment vertical="center"/>
    </xf>
    <xf numFmtId="14" fontId="34" fillId="0" borderId="0">
      <alignment horizontal="center" vertical="center" wrapText="1"/>
      <protection locked="0"/>
    </xf>
    <xf numFmtId="202" fontId="20" fillId="0" borderId="0" applyFill="0" applyBorder="0" applyProtection="0">
      <alignment horizontal="right" vertical="center"/>
    </xf>
    <xf numFmtId="201" fontId="140" fillId="0" borderId="0" applyFill="0" applyBorder="0" applyProtection="0">
      <alignment horizontal="center" vertical="center"/>
    </xf>
    <xf numFmtId="207" fontId="138" fillId="0" borderId="0" applyFill="0" applyBorder="0" applyProtection="0">
      <alignment horizontal="right" vertical="center"/>
    </xf>
    <xf numFmtId="184" fontId="20" fillId="0" borderId="0" applyFill="0" applyBorder="0" applyProtection="0">
      <alignment horizontal="right" vertical="center"/>
    </xf>
    <xf numFmtId="213" fontId="20" fillId="0" borderId="0" applyFill="0" applyBorder="0" applyProtection="0">
      <alignment horizontal="right" vertical="center"/>
    </xf>
    <xf numFmtId="195" fontId="0" fillId="0" borderId="0" applyFill="0" applyBorder="0" applyAlignment="0">
      <alignment vertical="center"/>
    </xf>
    <xf numFmtId="181" fontId="45" fillId="0" borderId="0">
      <alignment vertical="center"/>
    </xf>
    <xf numFmtId="0" fontId="134" fillId="0" borderId="0">
      <alignment vertical="center"/>
    </xf>
    <xf numFmtId="0" fontId="0" fillId="0" borderId="0">
      <alignment vertical="center"/>
    </xf>
    <xf numFmtId="0" fontId="0" fillId="0" borderId="0" applyFont="0" applyFill="0">
      <alignment horizontal="fill" vertical="center"/>
    </xf>
    <xf numFmtId="0" fontId="143" fillId="0" borderId="0" applyNumberFormat="0" applyFill="0" applyBorder="0" applyAlignment="0" applyProtection="0">
      <alignment vertical="center"/>
    </xf>
    <xf numFmtId="0" fontId="141" fillId="0" borderId="84">
      <alignment vertical="center"/>
    </xf>
    <xf numFmtId="0" fontId="0" fillId="0" borderId="0" applyFill="0" applyBorder="0">
      <alignment horizontal="right" vertical="center"/>
    </xf>
    <xf numFmtId="0" fontId="144" fillId="15" borderId="0" applyNumberFormat="0" applyBorder="0" applyAlignment="0" applyProtection="0">
      <alignment vertical="center"/>
    </xf>
    <xf numFmtId="0" fontId="133" fillId="0" borderId="6">
      <alignment horizontal="center" vertical="center"/>
    </xf>
    <xf numFmtId="181" fontId="45" fillId="0" borderId="0">
      <alignment vertical="center"/>
    </xf>
    <xf numFmtId="208" fontId="0" fillId="0" borderId="0" applyFont="0" applyFill="0" applyBorder="0" applyAlignment="0" applyProtection="0">
      <alignment vertical="center"/>
    </xf>
    <xf numFmtId="181" fontId="45" fillId="0" borderId="0">
      <alignment vertical="center"/>
    </xf>
    <xf numFmtId="181" fontId="45" fillId="0" borderId="0">
      <alignment vertical="center"/>
    </xf>
    <xf numFmtId="181" fontId="45" fillId="0" borderId="0">
      <alignment vertical="center"/>
    </xf>
    <xf numFmtId="181" fontId="45" fillId="0" borderId="0">
      <alignment vertical="center"/>
    </xf>
    <xf numFmtId="181" fontId="45" fillId="0" borderId="0">
      <alignment vertical="center"/>
    </xf>
    <xf numFmtId="181" fontId="45" fillId="0" borderId="0">
      <alignment vertical="center"/>
    </xf>
    <xf numFmtId="197" fontId="0" fillId="0" borderId="0" applyFont="0" applyFill="0" applyBorder="0" applyAlignment="0" applyProtection="0">
      <alignment vertical="center"/>
    </xf>
    <xf numFmtId="188" fontId="0" fillId="0" borderId="0" applyFont="0" applyFill="0" applyBorder="0" applyAlignment="0" applyProtection="0">
      <alignment vertical="center"/>
    </xf>
    <xf numFmtId="189" fontId="20" fillId="0" borderId="0">
      <alignment vertical="center"/>
    </xf>
    <xf numFmtId="0" fontId="148" fillId="0" borderId="0" applyNumberFormat="0" applyAlignment="0">
      <alignment horizontal="left" vertical="center"/>
    </xf>
    <xf numFmtId="0" fontId="150" fillId="0" borderId="0" applyNumberFormat="0" applyAlignment="0">
      <alignment vertical="center"/>
    </xf>
    <xf numFmtId="218" fontId="0" fillId="0" borderId="0" applyFont="0" applyFill="0" applyBorder="0" applyAlignment="0" applyProtection="0">
      <alignment vertical="center"/>
    </xf>
    <xf numFmtId="196" fontId="0" fillId="0" borderId="0" applyFont="0" applyFill="0" applyBorder="0" applyAlignment="0" applyProtection="0">
      <alignment vertical="center"/>
    </xf>
    <xf numFmtId="200" fontId="0" fillId="0" borderId="0" applyFont="0" applyFill="0" applyBorder="0" applyAlignment="0" applyProtection="0">
      <alignment vertical="center"/>
    </xf>
    <xf numFmtId="15" fontId="139" fillId="0" borderId="0">
      <alignment vertical="center"/>
    </xf>
    <xf numFmtId="0" fontId="9" fillId="0" borderId="0">
      <alignment vertical="center"/>
    </xf>
    <xf numFmtId="182" fontId="0" fillId="0" borderId="0" applyFont="0" applyFill="0" applyBorder="0" applyAlignment="0" applyProtection="0">
      <alignment vertical="center"/>
    </xf>
    <xf numFmtId="0" fontId="45" fillId="0" borderId="0">
      <alignment vertical="center"/>
      <protection locked="0"/>
    </xf>
    <xf numFmtId="179" fontId="62" fillId="0" borderId="0">
      <alignment horizontal="right" vertical="center"/>
    </xf>
    <xf numFmtId="43" fontId="0" fillId="0" borderId="0" applyFont="0" applyFill="0" applyBorder="0" applyAlignment="0" applyProtection="0"/>
    <xf numFmtId="0" fontId="45" fillId="0" borderId="0">
      <alignment vertical="center"/>
    </xf>
    <xf numFmtId="0" fontId="0" fillId="0" borderId="0" applyFont="0" applyFill="0" applyBorder="0" applyAlignment="0" applyProtection="0">
      <alignment vertical="center"/>
    </xf>
    <xf numFmtId="0" fontId="40" fillId="0" borderId="0"/>
    <xf numFmtId="0" fontId="152" fillId="0" borderId="0">
      <alignment horizontal="left" vertical="center"/>
    </xf>
    <xf numFmtId="0" fontId="9" fillId="0" borderId="0">
      <alignment vertical="center"/>
    </xf>
    <xf numFmtId="0" fontId="132" fillId="0" borderId="85" applyNumberFormat="0" applyAlignment="0" applyProtection="0">
      <alignment horizontal="left" vertical="center"/>
    </xf>
    <xf numFmtId="0" fontId="132" fillId="0" borderId="14">
      <alignment horizontal="left" vertical="center"/>
    </xf>
    <xf numFmtId="0" fontId="0" fillId="0" borderId="0" applyFont="0" applyFill="0" applyBorder="0" applyAlignment="0" applyProtection="0"/>
    <xf numFmtId="0" fontId="144" fillId="5" borderId="1" applyNumberFormat="0" applyBorder="0" applyAlignment="0" applyProtection="0">
      <alignment vertical="center"/>
    </xf>
    <xf numFmtId="211" fontId="9" fillId="48" borderId="0">
      <alignment vertical="center"/>
    </xf>
    <xf numFmtId="0" fontId="0" fillId="49" borderId="0" applyNumberFormat="0" applyFont="0" applyBorder="0" applyAlignment="0" applyProtection="0">
      <alignment horizontal="right" vertical="center"/>
    </xf>
    <xf numFmtId="38" fontId="28" fillId="0" borderId="0">
      <alignment vertical="center"/>
    </xf>
    <xf numFmtId="38" fontId="147" fillId="0" borderId="0">
      <alignment vertical="center"/>
    </xf>
    <xf numFmtId="38" fontId="149" fillId="0" borderId="0">
      <alignment vertical="center"/>
    </xf>
    <xf numFmtId="38" fontId="135" fillId="0" borderId="0">
      <alignment vertical="center"/>
    </xf>
    <xf numFmtId="0" fontId="62" fillId="0" borderId="0">
      <alignment vertical="center"/>
    </xf>
    <xf numFmtId="0" fontId="62" fillId="0" borderId="0">
      <alignment vertical="center"/>
    </xf>
    <xf numFmtId="211" fontId="9" fillId="50" borderId="0">
      <alignment vertical="center"/>
    </xf>
    <xf numFmtId="0" fontId="9" fillId="0" borderId="0">
      <alignment vertical="center"/>
    </xf>
    <xf numFmtId="206" fontId="0" fillId="0" borderId="0" applyFont="0" applyFill="0" applyBorder="0" applyAlignment="0" applyProtection="0">
      <alignment vertical="center"/>
    </xf>
    <xf numFmtId="182" fontId="9" fillId="0" borderId="0" applyNumberFormat="0" applyFill="0" applyBorder="0" applyAlignment="0" applyProtection="0">
      <alignment vertical="center"/>
    </xf>
    <xf numFmtId="177" fontId="0" fillId="0" borderId="0" applyFont="0" applyFill="0" applyBorder="0" applyAlignment="0" applyProtection="0">
      <alignment vertical="center"/>
    </xf>
    <xf numFmtId="0" fontId="20" fillId="0" borderId="0">
      <alignment vertical="center"/>
    </xf>
    <xf numFmtId="37" fontId="154" fillId="0" borderId="0">
      <alignment vertical="center"/>
    </xf>
    <xf numFmtId="39" fontId="9" fillId="0" borderId="0">
      <alignment vertical="center"/>
    </xf>
    <xf numFmtId="182" fontId="45" fillId="0" borderId="0"/>
    <xf numFmtId="182" fontId="45" fillId="0" borderId="0"/>
    <xf numFmtId="182" fontId="45" fillId="0" borderId="0"/>
    <xf numFmtId="0" fontId="20" fillId="0" borderId="0">
      <alignment vertical="center"/>
    </xf>
    <xf numFmtId="0" fontId="20" fillId="0" borderId="0">
      <alignment vertical="center"/>
    </xf>
    <xf numFmtId="0" fontId="0" fillId="0" borderId="0" applyFont="0" applyFill="0" applyBorder="0" applyAlignment="0" applyProtection="0">
      <alignment vertical="center"/>
    </xf>
    <xf numFmtId="0" fontId="20" fillId="0" borderId="0">
      <alignment vertical="center"/>
    </xf>
    <xf numFmtId="188" fontId="0" fillId="0" borderId="0" applyFont="0" applyFill="0" applyBorder="0" applyAlignment="0" applyProtection="0">
      <alignment vertical="center"/>
    </xf>
    <xf numFmtId="10" fontId="0" fillId="0" borderId="0" applyFont="0" applyFill="0" applyBorder="0" applyAlignment="0" applyProtection="0">
      <alignment vertical="center"/>
    </xf>
    <xf numFmtId="0" fontId="9" fillId="0" borderId="0"/>
    <xf numFmtId="9"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144" fillId="15" borderId="1">
      <alignment vertical="center"/>
    </xf>
    <xf numFmtId="221" fontId="142" fillId="0" borderId="0">
      <alignment vertical="center"/>
    </xf>
    <xf numFmtId="0" fontId="9" fillId="0" borderId="0" applyNumberFormat="0" applyFill="0" applyBorder="0" applyAlignment="0" applyProtection="0">
      <alignment horizontal="left" vertical="center"/>
    </xf>
    <xf numFmtId="0" fontId="143" fillId="0" borderId="0" applyNumberFormat="0" applyFill="0" applyBorder="0" applyAlignment="0" applyProtection="0">
      <alignment vertical="center"/>
    </xf>
    <xf numFmtId="0" fontId="155" fillId="51" borderId="0" applyNumberFormat="0">
      <alignment vertical="center"/>
    </xf>
    <xf numFmtId="0" fontId="145" fillId="0" borderId="1">
      <alignment horizontal="center" vertical="center"/>
    </xf>
    <xf numFmtId="0" fontId="145" fillId="0" borderId="0">
      <alignment horizontal="center" vertical="center"/>
    </xf>
    <xf numFmtId="0" fontId="153" fillId="0" borderId="0" applyNumberFormat="0" applyFill="0">
      <alignment horizontal="left" vertical="center"/>
    </xf>
    <xf numFmtId="0" fontId="141" fillId="0" borderId="0">
      <alignment vertical="center"/>
    </xf>
    <xf numFmtId="0" fontId="29" fillId="0" borderId="0" applyNumberFormat="0" applyFill="0" applyBorder="0" applyAlignment="0" applyProtection="0">
      <alignment vertical="top"/>
      <protection locked="0"/>
    </xf>
    <xf numFmtId="40" fontId="146" fillId="0" borderId="0" applyBorder="0">
      <alignment horizontal="right" vertical="center"/>
    </xf>
    <xf numFmtId="9" fontId="0" fillId="0" borderId="0" applyFont="0" applyFill="0" applyBorder="0" applyAlignment="0" applyProtection="0">
      <alignment vertical="center"/>
    </xf>
    <xf numFmtId="9" fontId="56" fillId="0" borderId="0" applyFont="0" applyFill="0" applyBorder="0" applyAlignment="0" applyProtection="0">
      <alignment vertical="center"/>
    </xf>
    <xf numFmtId="0" fontId="40" fillId="0" borderId="0"/>
    <xf numFmtId="0" fontId="45" fillId="0" borderId="0"/>
    <xf numFmtId="0" fontId="56" fillId="0" borderId="0"/>
    <xf numFmtId="0" fontId="0" fillId="0" borderId="0"/>
    <xf numFmtId="0" fontId="9" fillId="0" borderId="0"/>
    <xf numFmtId="0" fontId="9" fillId="0" borderId="0">
      <alignment vertical="center"/>
    </xf>
    <xf numFmtId="0" fontId="151" fillId="0" borderId="0">
      <alignment vertical="center"/>
    </xf>
    <xf numFmtId="210" fontId="9" fillId="0" borderId="0">
      <alignment vertical="center"/>
    </xf>
    <xf numFmtId="182" fontId="56" fillId="0" borderId="0">
      <alignment vertical="center"/>
    </xf>
    <xf numFmtId="0" fontId="56" fillId="0" borderId="0"/>
    <xf numFmtId="0" fontId="56" fillId="0" borderId="0">
      <alignment vertical="center"/>
    </xf>
    <xf numFmtId="0" fontId="141" fillId="0" borderId="0"/>
    <xf numFmtId="182" fontId="24" fillId="0" borderId="0">
      <alignment vertical="center"/>
    </xf>
    <xf numFmtId="0" fontId="56" fillId="0" borderId="0"/>
    <xf numFmtId="0" fontId="56" fillId="0" borderId="0">
      <alignment vertical="center"/>
    </xf>
    <xf numFmtId="0" fontId="56" fillId="0" borderId="0"/>
    <xf numFmtId="0" fontId="9" fillId="0" borderId="0">
      <alignment vertical="center"/>
    </xf>
    <xf numFmtId="0" fontId="0" fillId="0" borderId="0">
      <alignment vertical="center"/>
    </xf>
    <xf numFmtId="182" fontId="0" fillId="0" borderId="0"/>
    <xf numFmtId="0" fontId="9" fillId="0" borderId="0">
      <alignment vertical="center"/>
    </xf>
    <xf numFmtId="0" fontId="45" fillId="0" borderId="0" applyNumberFormat="0" applyFill="0" applyBorder="0" applyAlignment="0" applyProtection="0"/>
    <xf numFmtId="0" fontId="0" fillId="0" borderId="0">
      <alignment vertical="center"/>
    </xf>
    <xf numFmtId="0" fontId="9" fillId="0" borderId="0">
      <alignment vertical="center"/>
    </xf>
    <xf numFmtId="40" fontId="0" fillId="0" borderId="0" applyFont="0" applyFill="0" applyBorder="0" applyAlignment="0" applyProtection="0">
      <alignment vertical="center"/>
    </xf>
    <xf numFmtId="0" fontId="0" fillId="0" borderId="0" applyNumberFormat="0" applyFill="0" applyBorder="0" applyAlignment="0" applyProtection="0"/>
    <xf numFmtId="0" fontId="45" fillId="0" borderId="0" applyNumberFormat="0" applyFill="0" applyBorder="0" applyAlignment="0" applyProtection="0"/>
    <xf numFmtId="0" fontId="40" fillId="0" borderId="0" applyFont="0" applyFill="0" applyBorder="0" applyAlignment="0" applyProtection="0"/>
    <xf numFmtId="210" fontId="9" fillId="0" borderId="0">
      <alignment vertical="center"/>
    </xf>
    <xf numFmtId="0" fontId="9" fillId="0" borderId="0"/>
    <xf numFmtId="0" fontId="0" fillId="0" borderId="0">
      <alignment vertical="center"/>
    </xf>
    <xf numFmtId="0" fontId="0" fillId="0" borderId="0" applyNumberFormat="0" applyFill="0" applyBorder="0" applyAlignment="0" applyProtection="0">
      <alignment vertical="center"/>
    </xf>
    <xf numFmtId="0" fontId="0" fillId="0" borderId="0"/>
    <xf numFmtId="0" fontId="29" fillId="0" borderId="0" applyNumberFormat="0" applyFill="0" applyBorder="0" applyAlignment="0" applyProtection="0">
      <alignment vertical="top"/>
      <protection locked="0"/>
    </xf>
    <xf numFmtId="0" fontId="143" fillId="0" borderId="0" applyNumberFormat="0" applyFill="0" applyBorder="0" applyAlignment="0" applyProtection="0">
      <alignment vertical="center"/>
    </xf>
    <xf numFmtId="0" fontId="14" fillId="0" borderId="0" applyFill="0" applyBorder="0" applyAlignment="0">
      <alignment vertical="center"/>
    </xf>
    <xf numFmtId="192" fontId="0" fillId="0" borderId="0" applyFont="0" applyFill="0" applyBorder="0" applyAlignment="0" applyProtection="0">
      <alignment vertical="center"/>
    </xf>
    <xf numFmtId="220" fontId="0" fillId="0" borderId="0" applyFont="0" applyFill="0" applyBorder="0" applyAlignment="0" applyProtection="0">
      <alignment vertical="center"/>
    </xf>
    <xf numFmtId="0" fontId="20" fillId="0" borderId="0">
      <alignment vertical="center"/>
    </xf>
    <xf numFmtId="197" fontId="0" fillId="0" borderId="0" applyFont="0" applyFill="0" applyBorder="0" applyAlignment="0" applyProtection="0">
      <alignment vertical="center"/>
    </xf>
    <xf numFmtId="197" fontId="0" fillId="0" borderId="0" applyFont="0" applyFill="0" applyBorder="0" applyAlignment="0" applyProtection="0">
      <alignment vertical="center"/>
    </xf>
    <xf numFmtId="0" fontId="0" fillId="0" borderId="0" applyFont="0" applyFill="0" applyBorder="0" applyAlignment="0" applyProtection="0"/>
    <xf numFmtId="43"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56" fillId="0" borderId="0" applyFont="0" applyFill="0" applyBorder="0" applyAlignment="0" applyProtection="0">
      <alignment vertical="center"/>
    </xf>
    <xf numFmtId="0" fontId="56" fillId="0" borderId="0" applyFont="0" applyFill="0" applyBorder="0" applyProtection="0"/>
    <xf numFmtId="0" fontId="56" fillId="0" borderId="0" applyFont="0" applyFill="0" applyBorder="0" applyAlignment="0" applyProtection="0">
      <alignment vertical="center"/>
    </xf>
    <xf numFmtId="0" fontId="0" fillId="0" borderId="0" applyFont="0" applyFill="0" applyBorder="0" applyAlignment="0" applyProtection="0">
      <alignment vertical="center"/>
    </xf>
    <xf numFmtId="0" fontId="40" fillId="0" borderId="0" applyFont="0" applyFill="0" applyBorder="0" applyAlignment="0" applyProtection="0"/>
    <xf numFmtId="43" fontId="56" fillId="0" borderId="0" applyFont="0" applyFill="0" applyBorder="0" applyAlignment="0" applyProtection="0">
      <alignment vertical="center"/>
    </xf>
    <xf numFmtId="180" fontId="45" fillId="0" borderId="0" applyFont="0" applyFill="0" applyBorder="0" applyAlignment="0" applyProtection="0"/>
    <xf numFmtId="0" fontId="137" fillId="0" borderId="0">
      <alignment vertical="center"/>
    </xf>
    <xf numFmtId="0" fontId="156" fillId="42" borderId="0" applyNumberFormat="0" applyBorder="0" applyProtection="0"/>
    <xf numFmtId="0" fontId="45" fillId="0" borderId="1" applyNumberFormat="0">
      <alignment vertical="center"/>
    </xf>
    <xf numFmtId="38" fontId="0" fillId="0" borderId="0" applyFont="0" applyFill="0" applyBorder="0" applyAlignment="0" applyProtection="0">
      <alignment vertical="center"/>
    </xf>
    <xf numFmtId="0" fontId="0" fillId="0" borderId="0" applyFont="0" applyFill="0" applyBorder="0" applyAlignment="0" applyProtection="0">
      <alignment vertical="center"/>
    </xf>
    <xf numFmtId="0" fontId="157" fillId="0" borderId="0">
      <alignment vertical="center"/>
    </xf>
  </cellStyleXfs>
  <cellXfs count="1447">
    <xf numFmtId="0" fontId="0" fillId="0" borderId="0" xfId="0" applyAlignment="1"/>
    <xf numFmtId="0" fontId="0" fillId="2" borderId="1" xfId="0" applyFill="1" applyBorder="1" applyAlignment="1">
      <alignment wrapText="1"/>
    </xf>
    <xf numFmtId="191" fontId="0" fillId="0" borderId="1" xfId="0" applyNumberFormat="1" applyBorder="1" applyAlignment="1">
      <alignment horizontal="right" wrapText="1"/>
    </xf>
    <xf numFmtId="0" fontId="0" fillId="0" borderId="1" xfId="0" applyBorder="1" applyAlignment="1">
      <alignment horizontal="center" wrapText="1"/>
    </xf>
    <xf numFmtId="0" fontId="0" fillId="0" borderId="1" xfId="0" applyBorder="1" applyAlignment="1">
      <alignment wrapText="1"/>
    </xf>
    <xf numFmtId="0" fontId="1" fillId="0" borderId="1" xfId="0" applyFont="1" applyBorder="1" applyAlignment="1">
      <alignment horizontal="center" wrapText="1"/>
    </xf>
    <xf numFmtId="0" fontId="2" fillId="0" borderId="1" xfId="0" applyFont="1" applyBorder="1" applyAlignment="1">
      <alignment horizontal="center" wrapText="1"/>
    </xf>
    <xf numFmtId="0" fontId="3" fillId="2" borderId="1" xfId="0" applyFont="1" applyFill="1" applyBorder="1" applyAlignment="1">
      <alignment horizontal="center" vertical="center"/>
    </xf>
    <xf numFmtId="191" fontId="3" fillId="2" borderId="1" xfId="0" applyNumberFormat="1" applyFont="1" applyFill="1" applyBorder="1" applyAlignment="1">
      <alignment horizontal="right" vertical="center"/>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4" fillId="2" borderId="1" xfId="0" applyFont="1" applyFill="1" applyBorder="1" applyAlignment="1">
      <alignment horizontal="left" vertical="center"/>
    </xf>
    <xf numFmtId="176" fontId="7" fillId="2" borderId="1" xfId="10" applyNumberFormat="1" applyFont="1" applyFill="1" applyBorder="1" applyAlignment="1">
      <alignment horizontal="right" vertical="center" wrapText="1"/>
    </xf>
    <xf numFmtId="0" fontId="7" fillId="2" borderId="1" xfId="0" applyFont="1" applyFill="1" applyBorder="1" applyAlignment="1">
      <alignment horizontal="center" vertical="center"/>
    </xf>
    <xf numFmtId="0" fontId="8" fillId="2" borderId="1" xfId="0" applyFont="1" applyFill="1" applyBorder="1" applyAlignment="1">
      <alignment horizontal="left" vertical="center" wrapText="1"/>
    </xf>
    <xf numFmtId="0" fontId="8" fillId="2" borderId="1" xfId="0" applyFont="1" applyFill="1" applyBorder="1" applyAlignment="1">
      <alignment horizontal="justify" vertical="center"/>
    </xf>
    <xf numFmtId="0" fontId="7" fillId="2" borderId="1" xfId="0" applyFont="1" applyFill="1" applyBorder="1" applyAlignment="1">
      <alignment horizontal="justify" vertical="center" wrapText="1"/>
    </xf>
    <xf numFmtId="0" fontId="3" fillId="2" borderId="1" xfId="0" applyFont="1" applyFill="1" applyBorder="1" applyAlignment="1">
      <alignment horizontal="justify" vertical="center"/>
    </xf>
    <xf numFmtId="0" fontId="7" fillId="2" borderId="1" xfId="0" applyFont="1" applyFill="1" applyBorder="1" applyAlignment="1">
      <alignment horizontal="justify" vertical="center"/>
    </xf>
    <xf numFmtId="0" fontId="0" fillId="2" borderId="1" xfId="0" applyFill="1" applyBorder="1" applyAlignment="1">
      <alignment vertical="center" wrapText="1"/>
    </xf>
    <xf numFmtId="0" fontId="8" fillId="2" borderId="1" xfId="0" applyFont="1" applyFill="1" applyBorder="1" applyAlignment="1">
      <alignment horizontal="justify" vertical="center" wrapText="1"/>
    </xf>
    <xf numFmtId="176" fontId="7" fillId="2" borderId="1" xfId="10" applyNumberFormat="1" applyFont="1" applyFill="1" applyBorder="1" applyAlignment="1">
      <alignment horizontal="right" vertical="center"/>
    </xf>
    <xf numFmtId="176" fontId="7" fillId="2" borderId="1" xfId="0" applyNumberFormat="1" applyFont="1" applyFill="1" applyBorder="1" applyAlignment="1">
      <alignment horizontal="right" vertical="center" wrapText="1"/>
    </xf>
    <xf numFmtId="0" fontId="7" fillId="2" borderId="1" xfId="0" applyFont="1" applyFill="1" applyBorder="1" applyAlignment="1">
      <alignment horizontal="center" vertical="center" wrapText="1"/>
    </xf>
    <xf numFmtId="176" fontId="7" fillId="2" borderId="1" xfId="0" applyNumberFormat="1" applyFont="1" applyFill="1" applyBorder="1" applyAlignment="1">
      <alignment horizontal="right" vertical="center"/>
    </xf>
    <xf numFmtId="0" fontId="9" fillId="2" borderId="1" xfId="0" applyFont="1" applyFill="1" applyBorder="1" applyAlignment="1">
      <alignment wrapText="1"/>
    </xf>
    <xf numFmtId="0" fontId="7" fillId="2" borderId="1" xfId="0" applyFont="1" applyFill="1" applyBorder="1" applyAlignment="1">
      <alignment horizontal="justify" vertical="top" wrapText="1"/>
    </xf>
    <xf numFmtId="0" fontId="7" fillId="2" borderId="1" xfId="0" applyFont="1" applyFill="1" applyBorder="1" applyAlignment="1">
      <alignment horizontal="right" vertical="center"/>
    </xf>
    <xf numFmtId="0" fontId="7" fillId="2" borderId="1" xfId="0" applyFont="1" applyFill="1" applyBorder="1" applyAlignment="1">
      <alignment horizontal="justify" vertical="top"/>
    </xf>
    <xf numFmtId="0" fontId="7" fillId="2" borderId="1" xfId="0" applyFont="1" applyFill="1" applyBorder="1" applyAlignment="1">
      <alignment horizontal="left" vertical="center"/>
    </xf>
    <xf numFmtId="0" fontId="8" fillId="2" borderId="1" xfId="0" applyFont="1" applyFill="1" applyBorder="1" applyAlignment="1">
      <alignment horizontal="left" vertical="center"/>
    </xf>
    <xf numFmtId="176" fontId="8" fillId="2" borderId="1" xfId="0" applyNumberFormat="1" applyFont="1" applyFill="1" applyBorder="1" applyAlignment="1">
      <alignment horizontal="right" vertical="center" wrapText="1"/>
    </xf>
    <xf numFmtId="191" fontId="0" fillId="2" borderId="1" xfId="0" applyNumberFormat="1" applyFill="1" applyBorder="1" applyAlignment="1">
      <alignment horizontal="right" wrapText="1"/>
    </xf>
    <xf numFmtId="0" fontId="8" fillId="2" borderId="1" xfId="0" applyFont="1" applyFill="1" applyBorder="1" applyAlignment="1">
      <alignment horizontal="center" vertical="center" wrapText="1"/>
    </xf>
    <xf numFmtId="0" fontId="0" fillId="2" borderId="1" xfId="0" applyFill="1" applyBorder="1" applyAlignment="1">
      <alignment horizontal="justify" vertical="center" wrapText="1"/>
    </xf>
    <xf numFmtId="0" fontId="8" fillId="3" borderId="1" xfId="0" applyFont="1" applyFill="1" applyBorder="1" applyAlignment="1">
      <alignment horizontal="center" vertical="center" wrapText="1"/>
    </xf>
    <xf numFmtId="0" fontId="9" fillId="2" borderId="1" xfId="0" applyFont="1" applyFill="1" applyBorder="1" applyAlignment="1">
      <alignment horizontal="justify" vertical="center" wrapText="1"/>
    </xf>
    <xf numFmtId="0" fontId="0" fillId="2" borderId="1" xfId="0" applyFill="1" applyBorder="1" applyAlignment="1">
      <alignment horizontal="center" wrapText="1"/>
    </xf>
    <xf numFmtId="0" fontId="0" fillId="4" borderId="0" xfId="0" applyFill="1" applyAlignment="1">
      <alignment wrapText="1"/>
    </xf>
    <xf numFmtId="0" fontId="0" fillId="0" borderId="0" xfId="0" applyAlignment="1">
      <alignment wrapText="1"/>
    </xf>
    <xf numFmtId="0" fontId="10" fillId="0" borderId="0" xfId="0" applyFont="1" applyAlignment="1">
      <alignment horizontal="center" wrapText="1"/>
    </xf>
    <xf numFmtId="0" fontId="11" fillId="0" borderId="0" xfId="0" applyFont="1" applyAlignment="1">
      <alignment horizont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0" fillId="0" borderId="1" xfId="0" applyBorder="1" applyAlignment="1">
      <alignment horizontal="justify" vertical="center" wrapText="1"/>
    </xf>
    <xf numFmtId="0" fontId="9" fillId="0" borderId="1" xfId="0" applyFont="1" applyBorder="1" applyAlignment="1">
      <alignment horizontal="justify" vertical="center" wrapText="1"/>
    </xf>
    <xf numFmtId="0" fontId="0" fillId="0" borderId="1" xfId="0"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left" wrapText="1"/>
    </xf>
    <xf numFmtId="0" fontId="0" fillId="0" borderId="1" xfId="0" applyBorder="1" applyAlignment="1">
      <alignment horizontal="left" wrapText="1"/>
    </xf>
    <xf numFmtId="0" fontId="9" fillId="0" borderId="1" xfId="0" applyFont="1" applyBorder="1" applyAlignment="1">
      <alignment horizontal="center" vertical="center"/>
    </xf>
    <xf numFmtId="0" fontId="0" fillId="4" borderId="1" xfId="0" applyFill="1" applyBorder="1" applyAlignment="1">
      <alignment horizontal="left" wrapText="1"/>
    </xf>
    <xf numFmtId="0" fontId="9" fillId="4" borderId="1" xfId="0" applyFont="1" applyFill="1" applyBorder="1" applyAlignment="1">
      <alignment horizontal="left" wrapText="1"/>
    </xf>
    <xf numFmtId="0" fontId="9" fillId="0" borderId="1" xfId="0" applyFont="1" applyBorder="1" applyAlignment="1">
      <alignment horizontal="center" wrapText="1"/>
    </xf>
    <xf numFmtId="0" fontId="0" fillId="0" borderId="0" xfId="128" applyAlignment="1"/>
    <xf numFmtId="0" fontId="14" fillId="0" borderId="0" xfId="128" applyFont="1" applyAlignment="1"/>
    <xf numFmtId="0" fontId="13" fillId="0" borderId="0" xfId="128" applyFont="1" applyAlignment="1">
      <alignment horizontal="center"/>
    </xf>
    <xf numFmtId="0" fontId="15" fillId="0" borderId="0" xfId="10" applyFont="1" applyBorder="1" applyAlignment="1">
      <alignment horizontal="center" vertical="center"/>
    </xf>
    <xf numFmtId="0" fontId="16" fillId="0" borderId="0" xfId="128" applyFont="1" applyAlignment="1"/>
    <xf numFmtId="0" fontId="17" fillId="0" borderId="1" xfId="128" applyFont="1" applyBorder="1" applyAlignment="1">
      <alignment horizontal="center" vertical="center" wrapText="1"/>
    </xf>
    <xf numFmtId="0" fontId="18" fillId="0" borderId="1" xfId="128" applyFont="1" applyBorder="1" applyAlignment="1">
      <alignment horizontal="center" vertical="center"/>
    </xf>
    <xf numFmtId="0" fontId="19" fillId="0" borderId="1" xfId="128" applyFont="1" applyBorder="1" applyAlignment="1">
      <alignment horizontal="center" vertical="center"/>
    </xf>
    <xf numFmtId="0" fontId="20" fillId="0" borderId="1" xfId="128" applyFont="1" applyBorder="1" applyAlignment="1">
      <alignment horizontal="center" vertical="center"/>
    </xf>
    <xf numFmtId="0" fontId="21" fillId="0" borderId="1" xfId="128" applyFont="1" applyBorder="1" applyAlignment="1">
      <alignment horizontal="center" vertical="center"/>
    </xf>
    <xf numFmtId="0" fontId="17" fillId="0" borderId="1" xfId="128" applyFont="1" applyBorder="1" applyAlignment="1">
      <alignment horizontal="center" vertical="center"/>
    </xf>
    <xf numFmtId="0" fontId="22" fillId="0" borderId="1" xfId="128" applyFont="1" applyBorder="1" applyAlignment="1">
      <alignment horizontal="center" vertical="center"/>
    </xf>
    <xf numFmtId="0" fontId="23" fillId="0" borderId="0" xfId="128" applyFont="1" applyAlignment="1">
      <alignment horizontal="right"/>
    </xf>
    <xf numFmtId="0" fontId="9" fillId="0" borderId="0" xfId="128" applyFont="1" applyAlignment="1">
      <alignment horizontal="center"/>
    </xf>
    <xf numFmtId="0" fontId="0" fillId="0" borderId="0" xfId="128" applyAlignment="1">
      <alignment horizontal="center"/>
    </xf>
    <xf numFmtId="0" fontId="9" fillId="0" borderId="0" xfId="128" applyFont="1" applyAlignment="1">
      <alignment horizontal="right"/>
    </xf>
    <xf numFmtId="176" fontId="14" fillId="0" borderId="2" xfId="128" applyNumberFormat="1" applyFont="1" applyBorder="1" applyAlignment="1">
      <alignment horizontal="center" vertical="center" wrapText="1"/>
    </xf>
    <xf numFmtId="176" fontId="20" fillId="0" borderId="3" xfId="128" applyNumberFormat="1" applyFont="1" applyBorder="1" applyAlignment="1">
      <alignment horizontal="center" vertical="center" wrapText="1"/>
    </xf>
    <xf numFmtId="176" fontId="14" fillId="0" borderId="4" xfId="128" applyNumberFormat="1" applyFont="1" applyBorder="1" applyAlignment="1">
      <alignment horizontal="center" vertical="center" wrapText="1"/>
    </xf>
    <xf numFmtId="176" fontId="20" fillId="0" borderId="5" xfId="128" applyNumberFormat="1" applyFont="1" applyBorder="1" applyAlignment="1">
      <alignment horizontal="center" vertical="center" wrapText="1"/>
    </xf>
    <xf numFmtId="176" fontId="20" fillId="0" borderId="5" xfId="128" applyNumberFormat="1" applyFont="1" applyBorder="1" applyAlignment="1">
      <alignment horizontal="right" vertical="center" wrapText="1"/>
    </xf>
    <xf numFmtId="176" fontId="21" fillId="0" borderId="5" xfId="128" applyNumberFormat="1" applyFont="1" applyBorder="1" applyAlignment="1">
      <alignment horizontal="center" vertical="center" wrapText="1"/>
    </xf>
    <xf numFmtId="217" fontId="20" fillId="0" borderId="5" xfId="10" applyNumberFormat="1" applyFont="1" applyBorder="1" applyAlignment="1">
      <alignment horizontal="center" vertical="center" wrapText="1"/>
    </xf>
    <xf numFmtId="217" fontId="14" fillId="0" borderId="2" xfId="128" applyNumberFormat="1" applyFont="1" applyBorder="1" applyAlignment="1">
      <alignment horizontal="center" vertical="center" wrapText="1"/>
    </xf>
    <xf numFmtId="217" fontId="20" fillId="0" borderId="3" xfId="128" applyNumberFormat="1" applyFont="1" applyBorder="1" applyAlignment="1">
      <alignment horizontal="center" vertical="center" wrapText="1"/>
    </xf>
    <xf numFmtId="217" fontId="14" fillId="0" borderId="4" xfId="128" applyNumberFormat="1" applyFont="1" applyBorder="1" applyAlignment="1">
      <alignment horizontal="center" vertical="center" wrapText="1"/>
    </xf>
    <xf numFmtId="217" fontId="20" fillId="0" borderId="5" xfId="128" applyNumberFormat="1" applyFont="1" applyBorder="1" applyAlignment="1">
      <alignment horizontal="right" vertical="center" wrapText="1"/>
    </xf>
    <xf numFmtId="217" fontId="20" fillId="0" borderId="5" xfId="128" applyNumberFormat="1" applyFont="1" applyBorder="1" applyAlignment="1">
      <alignment horizontal="center" vertical="center" wrapText="1"/>
    </xf>
    <xf numFmtId="217" fontId="20" fillId="0" borderId="5" xfId="128" applyNumberFormat="1" applyFont="1" applyBorder="1" applyAlignment="1">
      <alignment vertical="center" wrapText="1"/>
    </xf>
    <xf numFmtId="217" fontId="24" fillId="0" borderId="4" xfId="128" applyNumberFormat="1" applyFont="1" applyBorder="1" applyAlignment="1">
      <alignment horizontal="center" vertical="center" wrapText="1"/>
    </xf>
    <xf numFmtId="217" fontId="21" fillId="0" borderId="5" xfId="128" applyNumberFormat="1" applyFont="1" applyBorder="1" applyAlignment="1">
      <alignment horizontal="center" vertical="center" wrapText="1"/>
    </xf>
    <xf numFmtId="0" fontId="17" fillId="0" borderId="6" xfId="128" applyFont="1" applyBorder="1" applyAlignment="1">
      <alignment horizontal="center" vertical="center"/>
    </xf>
    <xf numFmtId="0" fontId="17" fillId="0" borderId="7" xfId="128" applyFont="1" applyBorder="1" applyAlignment="1">
      <alignment horizontal="center" vertical="center"/>
    </xf>
    <xf numFmtId="49" fontId="0" fillId="0" borderId="1" xfId="128" applyNumberFormat="1" applyBorder="1" applyAlignment="1">
      <alignment horizontal="justify" vertical="center"/>
    </xf>
    <xf numFmtId="0" fontId="9" fillId="0" borderId="1" xfId="128" applyFont="1" applyBorder="1" applyAlignment="1">
      <alignment horizontal="left" vertical="center"/>
    </xf>
    <xf numFmtId="0" fontId="9" fillId="0" borderId="1" xfId="128" applyFont="1" applyBorder="1" applyAlignment="1">
      <alignment horizontal="center" vertical="center" wrapText="1"/>
    </xf>
    <xf numFmtId="0" fontId="9" fillId="0" borderId="1" xfId="128" applyFont="1" applyBorder="1" applyAlignment="1">
      <alignment horizontal="center" vertical="center"/>
    </xf>
    <xf numFmtId="0" fontId="0" fillId="0" borderId="1" xfId="128" applyBorder="1" applyAlignment="1">
      <alignment horizontal="center" vertical="center" wrapText="1"/>
    </xf>
    <xf numFmtId="0" fontId="25" fillId="0" borderId="1" xfId="128" applyFont="1" applyBorder="1">
      <alignment vertical="center"/>
    </xf>
    <xf numFmtId="0" fontId="0" fillId="0" borderId="1" xfId="128" applyBorder="1" applyAlignment="1">
      <alignment horizontal="justify" vertical="center"/>
    </xf>
    <xf numFmtId="0" fontId="0" fillId="0" borderId="1" xfId="128" applyBorder="1" applyAlignment="1">
      <alignment horizontal="center" vertical="center"/>
    </xf>
    <xf numFmtId="0" fontId="26" fillId="0" borderId="1" xfId="128" applyFont="1" applyBorder="1" applyAlignment="1">
      <alignment horizontal="left" vertical="center" wrapText="1"/>
    </xf>
    <xf numFmtId="0" fontId="8" fillId="0" borderId="1" xfId="128" applyFont="1" applyBorder="1" applyAlignment="1">
      <alignment horizontal="left" vertical="center" wrapText="1"/>
    </xf>
    <xf numFmtId="0" fontId="18" fillId="0" borderId="1" xfId="128" applyFont="1" applyBorder="1" applyAlignment="1">
      <alignment horizontal="center" vertical="center" wrapText="1"/>
    </xf>
    <xf numFmtId="0" fontId="8" fillId="0" borderId="1" xfId="128" applyFont="1" applyBorder="1" applyAlignment="1">
      <alignment horizontal="center" vertical="center" wrapText="1"/>
    </xf>
    <xf numFmtId="57" fontId="8" fillId="0" borderId="1" xfId="128" applyNumberFormat="1" applyFont="1" applyBorder="1" applyAlignment="1">
      <alignment horizontal="center" vertical="center" wrapText="1"/>
    </xf>
    <xf numFmtId="0" fontId="25" fillId="0" borderId="1" xfId="128" applyFont="1" applyBorder="1" applyAlignment="1">
      <alignment vertical="center" wrapText="1"/>
    </xf>
    <xf numFmtId="0" fontId="4" fillId="0" borderId="1" xfId="128" applyFont="1" applyBorder="1" applyAlignment="1">
      <alignment horizontal="center" vertical="center" wrapText="1"/>
    </xf>
    <xf numFmtId="0" fontId="3" fillId="0" borderId="1" xfId="128"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3"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3" borderId="1" xfId="0" applyFont="1" applyFill="1" applyBorder="1" applyAlignment="1">
      <alignment horizontal="justify" vertical="center" wrapText="1"/>
    </xf>
    <xf numFmtId="0" fontId="8" fillId="2" borderId="6" xfId="0" applyFont="1" applyFill="1" applyBorder="1" applyAlignment="1">
      <alignment horizontal="left" vertical="center" wrapText="1"/>
    </xf>
    <xf numFmtId="0" fontId="4" fillId="2" borderId="1" xfId="128" applyFont="1" applyFill="1" applyBorder="1" applyAlignment="1">
      <alignment horizontal="left" vertical="center" wrapText="1"/>
    </xf>
    <xf numFmtId="0" fontId="8" fillId="2" borderId="1" xfId="128" applyFont="1" applyFill="1" applyBorder="1" applyAlignment="1">
      <alignment horizontal="center" vertical="center" wrapText="1"/>
    </xf>
    <xf numFmtId="0" fontId="7" fillId="2" borderId="7" xfId="0" applyFont="1" applyFill="1" applyBorder="1" applyAlignment="1">
      <alignment horizontal="left" vertical="center" wrapText="1"/>
    </xf>
    <xf numFmtId="0" fontId="6" fillId="2" borderId="1" xfId="0" applyFont="1" applyFill="1" applyBorder="1" applyAlignment="1">
      <alignment horizontal="justify" vertical="center" wrapText="1"/>
    </xf>
    <xf numFmtId="203" fontId="8" fillId="2"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0" fillId="2" borderId="1" xfId="0" applyFill="1" applyBorder="1" applyAlignment="1">
      <alignment horizontal="center" vertical="center" wrapText="1"/>
    </xf>
    <xf numFmtId="176" fontId="0" fillId="2" borderId="1" xfId="10" applyNumberFormat="1" applyFont="1" applyFill="1" applyBorder="1" applyAlignment="1">
      <alignment horizontal="center" vertical="center" wrapText="1"/>
    </xf>
    <xf numFmtId="176" fontId="0" fillId="0" borderId="1" xfId="10" applyNumberFormat="1" applyFont="1" applyFill="1" applyBorder="1" applyAlignment="1">
      <alignment horizontal="center" vertical="center" wrapText="1"/>
    </xf>
    <xf numFmtId="0" fontId="0" fillId="2" borderId="1" xfId="10" applyFont="1" applyFill="1" applyBorder="1" applyAlignment="1">
      <alignment horizontal="center" vertical="center" wrapText="1"/>
    </xf>
    <xf numFmtId="10" fontId="0" fillId="2" borderId="1" xfId="14" applyNumberFormat="1" applyFont="1" applyFill="1" applyBorder="1" applyAlignment="1">
      <alignment horizontal="center" vertical="center" wrapText="1"/>
    </xf>
    <xf numFmtId="0" fontId="7" fillId="2" borderId="1" xfId="10" applyFont="1" applyFill="1" applyBorder="1" applyAlignment="1">
      <alignment horizontal="center" vertical="center" wrapText="1"/>
    </xf>
    <xf numFmtId="176" fontId="7" fillId="2" borderId="1" xfId="10" applyNumberFormat="1" applyFont="1" applyFill="1" applyBorder="1" applyAlignment="1">
      <alignment horizontal="center" vertical="center" wrapText="1"/>
    </xf>
    <xf numFmtId="176" fontId="0" fillId="3" borderId="1" xfId="10" applyNumberFormat="1" applyFont="1" applyFill="1" applyBorder="1" applyAlignment="1">
      <alignment horizontal="center" vertical="center"/>
    </xf>
    <xf numFmtId="0" fontId="7" fillId="2" borderId="6" xfId="0" applyFont="1" applyFill="1" applyBorder="1" applyAlignment="1">
      <alignment horizontal="justify" vertical="center" wrapText="1"/>
    </xf>
    <xf numFmtId="0" fontId="7" fillId="2" borderId="8" xfId="0" applyFont="1" applyFill="1" applyBorder="1" applyAlignment="1">
      <alignment horizontal="justify" vertical="center" wrapText="1"/>
    </xf>
    <xf numFmtId="0" fontId="8" fillId="4" borderId="1" xfId="0" applyFont="1" applyFill="1" applyBorder="1" applyAlignment="1">
      <alignment horizontal="justify" vertical="center" wrapText="1"/>
    </xf>
    <xf numFmtId="176" fontId="7" fillId="2" borderId="1" xfId="0" applyNumberFormat="1" applyFont="1" applyFill="1" applyBorder="1" applyAlignment="1">
      <alignment horizontal="center" vertical="center" wrapText="1"/>
    </xf>
    <xf numFmtId="0" fontId="7" fillId="2" borderId="7" xfId="0" applyFont="1" applyFill="1" applyBorder="1" applyAlignment="1">
      <alignment horizontal="justify" vertical="center" wrapText="1"/>
    </xf>
    <xf numFmtId="2" fontId="7" fillId="2" borderId="1" xfId="0" applyNumberFormat="1" applyFont="1" applyFill="1" applyBorder="1" applyAlignment="1">
      <alignment horizontal="center" vertical="center" wrapText="1"/>
    </xf>
    <xf numFmtId="0" fontId="8" fillId="2" borderId="1" xfId="0" applyFont="1" applyFill="1" applyBorder="1" applyAlignment="1">
      <alignment horizontal="justify" vertical="top" wrapText="1"/>
    </xf>
    <xf numFmtId="0" fontId="7" fillId="4" borderId="1" xfId="0" applyFont="1" applyFill="1" applyBorder="1" applyAlignment="1">
      <alignment horizontal="justify" vertical="center" wrapText="1"/>
    </xf>
    <xf numFmtId="0" fontId="8" fillId="2" borderId="6" xfId="0" applyFont="1" applyFill="1" applyBorder="1" applyAlignment="1">
      <alignment horizontal="justify" vertical="center" wrapText="1"/>
    </xf>
    <xf numFmtId="0" fontId="8" fillId="2" borderId="8" xfId="0" applyFont="1" applyFill="1" applyBorder="1" applyAlignment="1">
      <alignment horizontal="justify" vertical="center" wrapText="1"/>
    </xf>
    <xf numFmtId="0" fontId="8" fillId="2" borderId="7" xfId="0" applyFont="1" applyFill="1" applyBorder="1" applyAlignment="1">
      <alignment horizontal="justify" vertical="center" wrapText="1"/>
    </xf>
    <xf numFmtId="0" fontId="9" fillId="0" borderId="0" xfId="0" applyFont="1" applyAlignment="1"/>
    <xf numFmtId="0" fontId="28" fillId="0" borderId="0" xfId="0" applyFont="1">
      <alignment vertical="center"/>
    </xf>
    <xf numFmtId="0" fontId="20" fillId="0" borderId="0" xfId="0" applyFont="1" applyAlignment="1">
      <alignment horizontal="center" vertical="center"/>
    </xf>
    <xf numFmtId="0" fontId="20" fillId="0" borderId="0" xfId="0" applyFont="1">
      <alignment vertical="center"/>
    </xf>
    <xf numFmtId="14" fontId="20" fillId="0" borderId="0" xfId="0" applyNumberFormat="1" applyFont="1">
      <alignment vertical="center"/>
    </xf>
    <xf numFmtId="0" fontId="20" fillId="0" borderId="0" xfId="10" applyFont="1" applyAlignment="1">
      <alignment vertical="center"/>
    </xf>
    <xf numFmtId="0" fontId="29" fillId="5" borderId="0" xfId="12" applyNumberFormat="1" applyFill="1" applyAlignment="1" applyProtection="1">
      <alignment horizontal="left" vertical="center" shrinkToFit="1"/>
      <protection locked="0" hidden="1"/>
    </xf>
    <xf numFmtId="0" fontId="30" fillId="0" borderId="0" xfId="12" applyFont="1" applyAlignment="1" applyProtection="1">
      <alignment horizontal="left" vertical="center" wrapText="1"/>
    </xf>
    <xf numFmtId="14" fontId="20" fillId="0" borderId="0" xfId="0" applyNumberFormat="1" applyFont="1" applyAlignment="1">
      <alignment horizontal="center" vertical="center" wrapText="1"/>
    </xf>
    <xf numFmtId="0" fontId="20" fillId="0" borderId="0" xfId="0" applyFont="1" applyAlignment="1">
      <alignment horizontal="center" vertical="center" wrapText="1"/>
    </xf>
    <xf numFmtId="183" fontId="20" fillId="0" borderId="0" xfId="0" applyNumberFormat="1" applyFont="1" applyAlignment="1">
      <alignment horizontal="center" vertical="center" wrapText="1"/>
    </xf>
    <xf numFmtId="183" fontId="20" fillId="0" borderId="0" xfId="10" applyNumberFormat="1" applyFont="1" applyAlignment="1">
      <alignment horizontal="center" vertical="center" wrapText="1"/>
    </xf>
    <xf numFmtId="0" fontId="31" fillId="0" borderId="0" xfId="0" applyFont="1" applyAlignment="1">
      <alignment horizontal="center" vertical="center" wrapText="1"/>
    </xf>
    <xf numFmtId="0" fontId="28" fillId="0" borderId="0" xfId="0" applyFont="1" applyAlignment="1">
      <alignment horizontal="center" vertical="center" wrapText="1"/>
    </xf>
    <xf numFmtId="183" fontId="20" fillId="0" borderId="0" xfId="0" applyNumberFormat="1" applyFont="1">
      <alignment vertical="center"/>
    </xf>
    <xf numFmtId="183" fontId="20" fillId="0" borderId="0" xfId="10" applyNumberFormat="1" applyFont="1" applyAlignment="1">
      <alignment vertical="center"/>
    </xf>
    <xf numFmtId="0" fontId="14" fillId="0" borderId="1" xfId="0" applyFont="1" applyBorder="1" applyAlignment="1">
      <alignment horizontal="center" vertical="center"/>
    </xf>
    <xf numFmtId="14" fontId="14" fillId="0" borderId="1" xfId="0" applyNumberFormat="1" applyFont="1" applyBorder="1" applyAlignment="1">
      <alignment horizontal="center" vertical="center"/>
    </xf>
    <xf numFmtId="183" fontId="14" fillId="0" borderId="1" xfId="0" applyNumberFormat="1" applyFont="1" applyBorder="1" applyAlignment="1">
      <alignment horizontal="center" vertical="center" wrapText="1"/>
    </xf>
    <xf numFmtId="183" fontId="14" fillId="0" borderId="1" xfId="10" applyNumberFormat="1" applyFont="1" applyBorder="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horizontal="left" vertical="center"/>
    </xf>
    <xf numFmtId="14" fontId="20" fillId="0" borderId="1" xfId="0" applyNumberFormat="1" applyFont="1" applyBorder="1" applyAlignment="1">
      <alignment horizontal="center" vertical="center"/>
    </xf>
    <xf numFmtId="183" fontId="20" fillId="0" borderId="1" xfId="0" applyNumberFormat="1" applyFont="1" applyBorder="1" applyAlignment="1">
      <alignment horizontal="right" vertical="center"/>
    </xf>
    <xf numFmtId="183" fontId="20" fillId="0" borderId="1" xfId="10" applyNumberFormat="1" applyFont="1" applyBorder="1" applyAlignment="1">
      <alignment horizontal="right" vertical="center"/>
    </xf>
    <xf numFmtId="0" fontId="14" fillId="0" borderId="9" xfId="0" applyFont="1" applyBorder="1" applyAlignment="1">
      <alignment horizontal="center" vertical="center"/>
    </xf>
    <xf numFmtId="0" fontId="20" fillId="0" borderId="10" xfId="0" applyFont="1" applyBorder="1" applyAlignment="1">
      <alignment horizontal="center" vertical="center"/>
    </xf>
    <xf numFmtId="0" fontId="14" fillId="0" borderId="0" xfId="0" applyFont="1" applyAlignment="1">
      <alignment horizontal="right" vertical="center"/>
    </xf>
    <xf numFmtId="0" fontId="20" fillId="0" borderId="1" xfId="0" applyFont="1" applyBorder="1">
      <alignment vertical="center"/>
    </xf>
    <xf numFmtId="0" fontId="30" fillId="0" borderId="0" xfId="12" applyFont="1" applyAlignment="1" applyProtection="1">
      <alignment horizontal="left" vertical="center"/>
    </xf>
    <xf numFmtId="14" fontId="20" fillId="0" borderId="0" xfId="0" applyNumberFormat="1" applyFont="1" applyAlignment="1">
      <alignment horizontal="center" vertical="center"/>
    </xf>
    <xf numFmtId="183" fontId="20" fillId="0" borderId="0" xfId="0" applyNumberFormat="1" applyFont="1" applyAlignment="1">
      <alignment horizontal="center" vertical="center"/>
    </xf>
    <xf numFmtId="0" fontId="28" fillId="0" borderId="0" xfId="0" applyFont="1" applyAlignment="1">
      <alignment horizontal="center" vertical="center"/>
    </xf>
    <xf numFmtId="49" fontId="20" fillId="0" borderId="0" xfId="0" applyNumberFormat="1" applyFont="1">
      <alignment vertical="center"/>
    </xf>
    <xf numFmtId="183" fontId="14" fillId="0" borderId="1" xfId="0" applyNumberFormat="1" applyFont="1" applyBorder="1" applyAlignment="1">
      <alignment horizontal="center" vertical="center"/>
    </xf>
    <xf numFmtId="183" fontId="20" fillId="0" borderId="1" xfId="0" applyNumberFormat="1" applyFont="1" applyBorder="1">
      <alignment vertical="center"/>
    </xf>
    <xf numFmtId="183" fontId="20" fillId="0" borderId="1" xfId="10" applyNumberFormat="1" applyFont="1" applyBorder="1" applyAlignment="1">
      <alignment vertical="center"/>
    </xf>
    <xf numFmtId="212" fontId="20" fillId="0" borderId="0" xfId="0" applyNumberFormat="1" applyFont="1" applyProtection="1">
      <alignment vertical="center"/>
      <protection hidden="1"/>
    </xf>
    <xf numFmtId="0" fontId="20" fillId="0" borderId="0" xfId="0" applyFont="1" applyProtection="1">
      <alignment vertical="center"/>
      <protection hidden="1"/>
    </xf>
    <xf numFmtId="0" fontId="32" fillId="0" borderId="0" xfId="0" applyFont="1" applyProtection="1">
      <alignment vertical="center"/>
      <protection hidden="1"/>
    </xf>
    <xf numFmtId="212" fontId="33" fillId="0" borderId="0" xfId="12" applyNumberFormat="1" applyFont="1" applyFill="1" applyAlignment="1" applyProtection="1">
      <alignment horizontal="left" vertical="center" wrapText="1"/>
      <protection hidden="1"/>
    </xf>
    <xf numFmtId="0" fontId="33" fillId="0" borderId="0" xfId="12" applyFont="1" applyFill="1" applyAlignment="1" applyProtection="1">
      <alignment horizontal="left" vertical="center" wrapText="1"/>
      <protection hidden="1"/>
    </xf>
    <xf numFmtId="0" fontId="34" fillId="0" borderId="0" xfId="0" applyFont="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219" fontId="20" fillId="0" borderId="0" xfId="0" applyNumberFormat="1" applyFont="1" applyAlignment="1" applyProtection="1">
      <alignment horizontal="center" vertical="center"/>
      <protection hidden="1"/>
    </xf>
    <xf numFmtId="212" fontId="20" fillId="0" borderId="1" xfId="0" applyNumberFormat="1" applyFont="1" applyBorder="1" applyAlignment="1" applyProtection="1">
      <alignment horizontal="center" vertical="center"/>
      <protection hidden="1"/>
    </xf>
    <xf numFmtId="0" fontId="20" fillId="0" borderId="1"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212" fontId="20" fillId="0" borderId="1" xfId="0" applyNumberFormat="1" applyFont="1" applyBorder="1" applyAlignment="1" applyProtection="1">
      <alignment horizontal="center" vertical="center" shrinkToFit="1"/>
      <protection hidden="1"/>
    </xf>
    <xf numFmtId="0" fontId="20" fillId="0" borderId="1" xfId="0" applyFont="1" applyBorder="1" applyAlignment="1" applyProtection="1">
      <alignment horizontal="left" vertical="center" shrinkToFit="1"/>
      <protection hidden="1"/>
    </xf>
    <xf numFmtId="14" fontId="20" fillId="0" borderId="1" xfId="0" applyNumberFormat="1" applyFont="1" applyBorder="1" applyAlignment="1" applyProtection="1">
      <alignment horizontal="center" vertical="center" shrinkToFit="1"/>
      <protection hidden="1"/>
    </xf>
    <xf numFmtId="176" fontId="20" fillId="0" borderId="1" xfId="0" applyNumberFormat="1" applyFont="1" applyBorder="1" applyAlignment="1" applyProtection="1">
      <alignment horizontal="right" vertical="center" shrinkToFit="1"/>
      <protection hidden="1"/>
    </xf>
    <xf numFmtId="176" fontId="32" fillId="0" borderId="1" xfId="0" applyNumberFormat="1" applyFont="1" applyBorder="1" applyAlignment="1" applyProtection="1">
      <alignment horizontal="right" vertical="center" shrinkToFit="1"/>
      <protection hidden="1"/>
    </xf>
    <xf numFmtId="0" fontId="20" fillId="0" borderId="1" xfId="0" applyFont="1" applyBorder="1" applyAlignment="1" applyProtection="1">
      <alignment horizontal="center" vertical="center" shrinkToFit="1"/>
      <protection hidden="1"/>
    </xf>
    <xf numFmtId="194" fontId="20" fillId="0" borderId="1" xfId="0" applyNumberFormat="1" applyFont="1" applyBorder="1" applyAlignment="1" applyProtection="1">
      <alignment horizontal="center" vertical="center" shrinkToFit="1"/>
      <protection hidden="1"/>
    </xf>
    <xf numFmtId="0" fontId="20" fillId="0" borderId="0" xfId="0" applyFont="1" applyAlignment="1" applyProtection="1">
      <alignment vertical="center" shrinkToFit="1"/>
      <protection hidden="1"/>
    </xf>
    <xf numFmtId="0" fontId="32" fillId="0" borderId="0" xfId="0" applyFont="1" applyAlignment="1" applyProtection="1">
      <alignment vertical="center" shrinkToFit="1"/>
      <protection hidden="1"/>
    </xf>
    <xf numFmtId="43" fontId="20" fillId="0" borderId="0" xfId="156" applyFont="1" applyFill="1" applyAlignment="1" applyProtection="1">
      <alignment vertical="center"/>
      <protection hidden="1"/>
    </xf>
    <xf numFmtId="212" fontId="20" fillId="0" borderId="0" xfId="0" applyNumberFormat="1" applyFont="1" applyAlignment="1" applyProtection="1">
      <alignment vertical="center" shrinkToFit="1"/>
      <protection hidden="1"/>
    </xf>
    <xf numFmtId="0" fontId="20" fillId="0" borderId="0" xfId="0" applyFont="1" applyAlignment="1" applyProtection="1">
      <alignment horizontal="center" vertical="center"/>
      <protection hidden="1"/>
    </xf>
    <xf numFmtId="0" fontId="20" fillId="0" borderId="0" xfId="0" applyFont="1" applyAlignment="1" applyProtection="1">
      <alignment horizontal="right" vertical="center"/>
      <protection hidden="1"/>
    </xf>
    <xf numFmtId="0" fontId="20" fillId="0" borderId="1" xfId="0" applyFont="1" applyBorder="1" applyAlignment="1" applyProtection="1">
      <alignment vertical="center" shrinkToFit="1"/>
      <protection hidden="1"/>
    </xf>
    <xf numFmtId="183" fontId="14" fillId="0" borderId="6" xfId="0" applyNumberFormat="1" applyFont="1" applyBorder="1" applyAlignment="1">
      <alignment horizontal="center" vertical="center"/>
    </xf>
    <xf numFmtId="183" fontId="14" fillId="0" borderId="7" xfId="0" applyNumberFormat="1" applyFont="1" applyBorder="1" applyAlignment="1">
      <alignment horizontal="center" vertical="center"/>
    </xf>
    <xf numFmtId="14" fontId="20" fillId="0" borderId="1" xfId="0" applyNumberFormat="1" applyFont="1" applyBorder="1" applyAlignment="1">
      <alignment horizontal="right" vertical="center"/>
    </xf>
    <xf numFmtId="0" fontId="20" fillId="0" borderId="1" xfId="0" applyFont="1" applyBorder="1" applyAlignment="1">
      <alignment horizontal="right" vertical="center"/>
    </xf>
    <xf numFmtId="0" fontId="20" fillId="0" borderId="10" xfId="0" applyFont="1" applyBorder="1" applyAlignment="1">
      <alignment horizontal="right" vertical="center"/>
    </xf>
    <xf numFmtId="183" fontId="14" fillId="0" borderId="11" xfId="0" applyNumberFormat="1" applyFont="1" applyBorder="1" applyAlignment="1">
      <alignment horizontal="center" vertical="center"/>
    </xf>
    <xf numFmtId="183" fontId="14" fillId="0" borderId="12" xfId="0" applyNumberFormat="1" applyFont="1" applyBorder="1" applyAlignment="1">
      <alignment horizontal="center" vertical="center"/>
    </xf>
    <xf numFmtId="183" fontId="14" fillId="0" borderId="13" xfId="0" applyNumberFormat="1" applyFont="1" applyBorder="1" applyAlignment="1">
      <alignment horizontal="center" vertical="center"/>
    </xf>
    <xf numFmtId="183" fontId="20" fillId="0" borderId="1" xfId="0" applyNumberFormat="1" applyFont="1" applyBorder="1" applyAlignment="1">
      <alignment horizontal="center" vertical="center"/>
    </xf>
    <xf numFmtId="212" fontId="33" fillId="0" borderId="0" xfId="12" applyNumberFormat="1" applyFont="1" applyFill="1" applyAlignment="1" applyProtection="1">
      <alignment horizontal="left" vertical="center" shrinkToFit="1"/>
      <protection hidden="1"/>
    </xf>
    <xf numFmtId="0" fontId="33" fillId="0" borderId="0" xfId="12" applyFont="1" applyFill="1" applyAlignment="1" applyProtection="1">
      <alignment horizontal="left" vertical="center" shrinkToFit="1"/>
      <protection hidden="1"/>
    </xf>
    <xf numFmtId="0" fontId="34" fillId="0" borderId="0" xfId="0" applyFont="1" applyAlignment="1" applyProtection="1">
      <alignment horizontal="center" vertical="center" shrinkToFit="1"/>
      <protection hidden="1"/>
    </xf>
    <xf numFmtId="212" fontId="20" fillId="0" borderId="1" xfId="0" applyNumberFormat="1" applyFont="1" applyBorder="1" applyAlignment="1" applyProtection="1">
      <alignment horizontal="center" vertical="center" wrapText="1" shrinkToFit="1"/>
      <protection hidden="1"/>
    </xf>
    <xf numFmtId="0" fontId="14" fillId="0" borderId="1" xfId="0" applyFont="1" applyBorder="1" applyAlignment="1" applyProtection="1">
      <alignment horizontal="center" vertical="center" wrapText="1" shrinkToFit="1"/>
      <protection hidden="1"/>
    </xf>
    <xf numFmtId="0" fontId="20" fillId="0" borderId="1" xfId="0" applyFont="1" applyBorder="1" applyAlignment="1" applyProtection="1">
      <alignment horizontal="center" vertical="center" wrapText="1" shrinkToFit="1"/>
      <protection hidden="1"/>
    </xf>
    <xf numFmtId="0" fontId="14" fillId="0" borderId="6" xfId="0" applyFont="1" applyBorder="1" applyAlignment="1" applyProtection="1">
      <alignment horizontal="center" vertical="center" wrapText="1" shrinkToFit="1"/>
      <protection hidden="1"/>
    </xf>
    <xf numFmtId="14" fontId="20" fillId="0" borderId="1" xfId="0" applyNumberFormat="1" applyFont="1" applyBorder="1" applyAlignment="1" applyProtection="1">
      <alignment horizontal="left" vertical="center" shrinkToFit="1"/>
      <protection hidden="1"/>
    </xf>
    <xf numFmtId="0" fontId="14" fillId="0" borderId="1" xfId="0" applyFont="1"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14" fillId="0" borderId="0" xfId="0" applyFont="1" applyAlignment="1" applyProtection="1">
      <alignment vertical="center" shrinkToFit="1"/>
      <protection hidden="1"/>
    </xf>
    <xf numFmtId="0" fontId="14" fillId="0" borderId="0" xfId="0" applyFont="1" applyAlignment="1" applyProtection="1">
      <alignment horizontal="center" vertical="center"/>
      <protection hidden="1"/>
    </xf>
    <xf numFmtId="0" fontId="35" fillId="0" borderId="0" xfId="0" applyFont="1" applyAlignment="1" applyProtection="1">
      <alignment horizontal="center" vertical="center" shrinkToFit="1"/>
      <protection hidden="1"/>
    </xf>
    <xf numFmtId="0" fontId="14" fillId="0" borderId="6" xfId="0" applyFont="1" applyBorder="1" applyAlignment="1" applyProtection="1">
      <alignment horizontal="center" vertical="center" shrinkToFit="1"/>
      <protection hidden="1"/>
    </xf>
    <xf numFmtId="176" fontId="20" fillId="0" borderId="1" xfId="0" applyNumberFormat="1" applyFont="1" applyBorder="1" applyAlignment="1" applyProtection="1">
      <alignment horizontal="center" vertical="center" shrinkToFit="1"/>
      <protection hidden="1"/>
    </xf>
    <xf numFmtId="176" fontId="20" fillId="0" borderId="0" xfId="156" applyNumberFormat="1" applyFont="1" applyFill="1" applyAlignment="1" applyProtection="1">
      <alignment horizontal="right" vertical="center"/>
      <protection hidden="1"/>
    </xf>
    <xf numFmtId="176" fontId="32" fillId="0" borderId="0" xfId="0" applyNumberFormat="1" applyFont="1" applyAlignment="1" applyProtection="1">
      <alignment horizontal="right" vertical="center"/>
      <protection hidden="1"/>
    </xf>
    <xf numFmtId="0" fontId="31" fillId="0" borderId="0" xfId="0" applyFont="1" applyAlignment="1">
      <alignment horizontal="center" vertical="center"/>
    </xf>
    <xf numFmtId="0" fontId="14" fillId="0" borderId="10" xfId="0" applyFont="1" applyBorder="1" applyAlignment="1">
      <alignment horizontal="center" vertical="center"/>
    </xf>
    <xf numFmtId="0" fontId="22" fillId="0" borderId="1" xfId="0" applyFont="1" applyBorder="1">
      <alignment vertical="center"/>
    </xf>
    <xf numFmtId="0" fontId="22" fillId="0" borderId="0" xfId="0" applyFont="1">
      <alignment vertical="center"/>
    </xf>
    <xf numFmtId="0" fontId="14" fillId="0" borderId="1" xfId="0" applyFont="1" applyBorder="1" applyAlignment="1">
      <alignment horizontal="left" vertical="center"/>
    </xf>
    <xf numFmtId="0" fontId="14" fillId="0" borderId="0" xfId="0" applyFont="1" applyAlignment="1">
      <alignment horizontal="center" vertical="center"/>
    </xf>
    <xf numFmtId="199" fontId="29" fillId="5" borderId="0" xfId="12" applyNumberFormat="1" applyFill="1" applyAlignment="1" applyProtection="1">
      <alignment horizontal="left" vertical="center" shrinkToFit="1"/>
      <protection locked="0" hidden="1"/>
    </xf>
    <xf numFmtId="219" fontId="20" fillId="0" borderId="0" xfId="0" applyNumberFormat="1" applyFont="1" applyAlignment="1">
      <alignment horizontal="center" vertical="center"/>
    </xf>
    <xf numFmtId="219" fontId="20" fillId="0" borderId="0" xfId="0" applyNumberFormat="1" applyFont="1">
      <alignment vertical="center"/>
    </xf>
    <xf numFmtId="0" fontId="20" fillId="0" borderId="0" xfId="0" applyFont="1" applyAlignment="1">
      <alignment horizontal="right" vertical="center"/>
    </xf>
    <xf numFmtId="49" fontId="20" fillId="0" borderId="1" xfId="0" applyNumberFormat="1" applyFont="1" applyBorder="1" applyAlignment="1">
      <alignment horizontal="center" vertical="center"/>
    </xf>
    <xf numFmtId="183" fontId="20" fillId="0" borderId="9" xfId="0" applyNumberFormat="1" applyFont="1" applyBorder="1" applyAlignment="1">
      <alignment horizontal="center" vertical="center"/>
    </xf>
    <xf numFmtId="0" fontId="20" fillId="0" borderId="9" xfId="0" applyFont="1" applyBorder="1">
      <alignment vertical="center"/>
    </xf>
    <xf numFmtId="0" fontId="20" fillId="0" borderId="7" xfId="0" applyFont="1" applyBorder="1" applyAlignment="1">
      <alignment horizontal="right" vertical="center"/>
    </xf>
    <xf numFmtId="0" fontId="14" fillId="0" borderId="9" xfId="0" applyFont="1" applyBorder="1">
      <alignment vertical="center"/>
    </xf>
    <xf numFmtId="49" fontId="20" fillId="0" borderId="1" xfId="0" applyNumberFormat="1" applyFont="1" applyBorder="1">
      <alignment vertical="center"/>
    </xf>
    <xf numFmtId="0" fontId="14" fillId="0" borderId="1" xfId="0" applyFont="1" applyBorder="1" applyAlignment="1" applyProtection="1">
      <alignment horizontal="center" vertical="center"/>
      <protection hidden="1"/>
    </xf>
    <xf numFmtId="0" fontId="14" fillId="0" borderId="1" xfId="128" applyFont="1" applyBorder="1" applyAlignment="1">
      <alignment horizontal="center" vertical="center" wrapText="1"/>
    </xf>
    <xf numFmtId="0" fontId="20" fillId="0" borderId="1" xfId="128" applyFont="1" applyBorder="1">
      <alignment vertical="center"/>
    </xf>
    <xf numFmtId="14" fontId="20" fillId="0" borderId="1" xfId="0" applyNumberFormat="1" applyFont="1" applyBorder="1">
      <alignment vertical="center"/>
    </xf>
    <xf numFmtId="0" fontId="33" fillId="0" borderId="0" xfId="12" applyFont="1" applyAlignment="1" applyProtection="1">
      <alignment horizontal="left" vertical="center" wrapText="1"/>
      <protection hidden="1"/>
    </xf>
    <xf numFmtId="219" fontId="20" fillId="0" borderId="0" xfId="0" applyNumberFormat="1" applyFont="1" applyProtection="1">
      <alignment vertical="center"/>
      <protection hidden="1"/>
    </xf>
    <xf numFmtId="49" fontId="20" fillId="0" borderId="0" xfId="0" applyNumberFormat="1" applyFont="1" applyAlignment="1" applyProtection="1">
      <alignment horizontal="right" vertical="center"/>
      <protection hidden="1"/>
    </xf>
    <xf numFmtId="49" fontId="20" fillId="0" borderId="1" xfId="0" applyNumberFormat="1" applyFont="1" applyBorder="1" applyAlignment="1" applyProtection="1">
      <alignment horizontal="center" vertical="center"/>
      <protection hidden="1"/>
    </xf>
    <xf numFmtId="43" fontId="20" fillId="0" borderId="1" xfId="0" applyNumberFormat="1" applyFont="1" applyBorder="1" applyAlignment="1" applyProtection="1">
      <alignment horizontal="center" vertical="center"/>
      <protection hidden="1"/>
    </xf>
    <xf numFmtId="43" fontId="20" fillId="0" borderId="1" xfId="156" applyFont="1" applyBorder="1" applyAlignment="1" applyProtection="1">
      <alignment horizontal="center" vertical="center" shrinkToFit="1"/>
      <protection hidden="1"/>
    </xf>
    <xf numFmtId="43" fontId="14" fillId="0" borderId="1" xfId="0" applyNumberFormat="1" applyFont="1" applyBorder="1" applyAlignment="1" applyProtection="1">
      <alignment horizontal="left" vertical="center" shrinkToFit="1"/>
      <protection hidden="1"/>
    </xf>
    <xf numFmtId="49" fontId="20" fillId="0" borderId="1" xfId="0" applyNumberFormat="1" applyFont="1" applyBorder="1" applyAlignment="1" applyProtection="1">
      <alignment horizontal="center" vertical="center" shrinkToFit="1"/>
      <protection hidden="1"/>
    </xf>
    <xf numFmtId="49" fontId="20" fillId="0" borderId="1" xfId="0" applyNumberFormat="1" applyFont="1" applyBorder="1" applyAlignment="1" applyProtection="1">
      <alignment vertical="center" shrinkToFit="1"/>
      <protection hidden="1"/>
    </xf>
    <xf numFmtId="49" fontId="14" fillId="0" borderId="1" xfId="0" applyNumberFormat="1" applyFont="1" applyBorder="1" applyAlignment="1" applyProtection="1">
      <alignment horizontal="center" vertical="center" shrinkToFit="1"/>
      <protection hidden="1"/>
    </xf>
    <xf numFmtId="176" fontId="20" fillId="0" borderId="1" xfId="0" applyNumberFormat="1" applyFont="1" applyBorder="1" applyAlignment="1" applyProtection="1">
      <alignment horizontal="right" vertical="center"/>
      <protection hidden="1"/>
    </xf>
    <xf numFmtId="49" fontId="20" fillId="0" borderId="0" xfId="0" applyNumberFormat="1" applyFont="1" applyProtection="1">
      <alignment vertical="center"/>
      <protection hidden="1"/>
    </xf>
    <xf numFmtId="43" fontId="20" fillId="0" borderId="0" xfId="156" applyFont="1" applyAlignment="1" applyProtection="1">
      <alignment vertical="center"/>
      <protection hidden="1"/>
    </xf>
    <xf numFmtId="212" fontId="20" fillId="0" borderId="0" xfId="0" applyNumberFormat="1" applyFont="1">
      <alignment vertical="center"/>
    </xf>
    <xf numFmtId="212" fontId="36" fillId="0" borderId="0" xfId="203" applyNumberFormat="1" applyFont="1" applyFill="1" applyAlignment="1" applyProtection="1">
      <alignment horizontal="left" vertical="center" shrinkToFit="1"/>
      <protection hidden="1"/>
    </xf>
    <xf numFmtId="0" fontId="36" fillId="0" borderId="0" xfId="203" applyFont="1" applyFill="1" applyAlignment="1" applyProtection="1">
      <alignment horizontal="left" vertical="center" wrapText="1"/>
      <protection hidden="1"/>
    </xf>
    <xf numFmtId="212" fontId="20" fillId="0" borderId="1" xfId="0" applyNumberFormat="1" applyFont="1" applyBorder="1" applyAlignment="1">
      <alignment horizontal="center" vertical="center"/>
    </xf>
    <xf numFmtId="0" fontId="37" fillId="0" borderId="1" xfId="191" applyFont="1" applyBorder="1" applyAlignment="1">
      <alignment horizontal="center" vertical="center" wrapText="1"/>
    </xf>
    <xf numFmtId="43" fontId="37" fillId="0" borderId="1" xfId="156" applyFont="1" applyFill="1" applyBorder="1" applyAlignment="1">
      <alignment horizontal="center" vertical="center"/>
    </xf>
    <xf numFmtId="0" fontId="37" fillId="0" borderId="1" xfId="191" applyFont="1" applyBorder="1" applyAlignment="1">
      <alignment horizontal="center" vertical="center"/>
    </xf>
    <xf numFmtId="14" fontId="37" fillId="0" borderId="1" xfId="191" applyNumberFormat="1" applyFont="1" applyBorder="1" applyAlignment="1">
      <alignment horizontal="center" vertical="center" wrapText="1"/>
    </xf>
    <xf numFmtId="0" fontId="20" fillId="0" borderId="1" xfId="0" applyFont="1" applyBorder="1" applyAlignment="1">
      <alignment horizontal="left" vertical="center" shrinkToFit="1"/>
    </xf>
    <xf numFmtId="216" fontId="20" fillId="0" borderId="1" xfId="0" applyNumberFormat="1" applyFont="1" applyBorder="1" applyAlignment="1">
      <alignment horizontal="center" vertical="center" shrinkToFit="1"/>
    </xf>
    <xf numFmtId="43" fontId="20" fillId="0" borderId="1" xfId="0" applyNumberFormat="1" applyFont="1" applyBorder="1" applyAlignment="1">
      <alignment horizontal="right" vertical="center" shrinkToFit="1"/>
    </xf>
    <xf numFmtId="0" fontId="20" fillId="0" borderId="1" xfId="0" applyFont="1" applyBorder="1" applyAlignment="1">
      <alignment horizontal="center" vertical="center" shrinkToFit="1"/>
    </xf>
    <xf numFmtId="14" fontId="20" fillId="0" borderId="1" xfId="0" applyNumberFormat="1" applyFont="1" applyBorder="1" applyAlignment="1">
      <alignment horizontal="center" vertical="center" shrinkToFit="1"/>
    </xf>
    <xf numFmtId="0" fontId="14" fillId="0" borderId="1" xfId="0" applyFont="1" applyBorder="1" applyAlignment="1">
      <alignment horizontal="center" vertical="center" shrinkToFit="1"/>
    </xf>
    <xf numFmtId="212" fontId="20" fillId="0" borderId="0" xfId="156" applyNumberFormat="1" applyFont="1" applyFill="1" applyAlignment="1">
      <alignment vertical="center"/>
    </xf>
    <xf numFmtId="43" fontId="38" fillId="0" borderId="1" xfId="156" applyFont="1" applyFill="1" applyBorder="1" applyAlignment="1">
      <alignment horizontal="center" vertical="center" wrapText="1"/>
    </xf>
    <xf numFmtId="0" fontId="38" fillId="0" borderId="1" xfId="191" applyFont="1" applyBorder="1" applyAlignment="1">
      <alignment horizontal="center" vertical="center" wrapText="1"/>
    </xf>
    <xf numFmtId="43" fontId="37" fillId="0" borderId="1" xfId="156" applyFont="1" applyFill="1" applyBorder="1" applyAlignment="1">
      <alignment horizontal="center" vertical="center" wrapText="1"/>
    </xf>
    <xf numFmtId="176" fontId="20" fillId="0" borderId="1" xfId="0" applyNumberFormat="1" applyFont="1" applyBorder="1" applyAlignment="1">
      <alignment horizontal="right" vertical="center" shrinkToFit="1"/>
    </xf>
    <xf numFmtId="0" fontId="20" fillId="0" borderId="1" xfId="0" applyFont="1" applyBorder="1" applyAlignment="1">
      <alignment horizontal="center" vertical="center" wrapText="1"/>
    </xf>
    <xf numFmtId="0" fontId="20" fillId="0" borderId="1" xfId="0" applyFont="1" applyBorder="1" applyAlignment="1">
      <alignment vertical="center" shrinkToFit="1"/>
    </xf>
    <xf numFmtId="0" fontId="39" fillId="0" borderId="0" xfId="0" applyFont="1">
      <alignment vertical="center"/>
    </xf>
    <xf numFmtId="0" fontId="39" fillId="0" borderId="0" xfId="0" applyFont="1" applyAlignment="1">
      <alignment horizontal="center" vertical="center" wrapText="1"/>
    </xf>
    <xf numFmtId="0" fontId="14" fillId="0" borderId="1" xfId="0" applyFont="1" applyBorder="1" applyAlignment="1">
      <alignment horizontal="center" vertical="center" wrapText="1"/>
    </xf>
    <xf numFmtId="43" fontId="20" fillId="0" borderId="1" xfId="156" applyFont="1" applyFill="1" applyBorder="1" applyAlignment="1" applyProtection="1">
      <alignment horizontal="center" vertical="center" shrinkToFit="1"/>
      <protection hidden="1"/>
    </xf>
    <xf numFmtId="205" fontId="20" fillId="0" borderId="1" xfId="0" applyNumberFormat="1" applyFont="1" applyBorder="1" applyAlignment="1" applyProtection="1">
      <alignment horizontal="center" vertical="center" shrinkToFit="1"/>
      <protection hidden="1"/>
    </xf>
    <xf numFmtId="0" fontId="14" fillId="0" borderId="1" xfId="0" applyFont="1" applyBorder="1">
      <alignment vertical="center"/>
    </xf>
    <xf numFmtId="0" fontId="29" fillId="0" borderId="0" xfId="12" applyAlignment="1" applyProtection="1"/>
    <xf numFmtId="14" fontId="14" fillId="0" borderId="1" xfId="0" applyNumberFormat="1" applyFont="1" applyBorder="1" applyAlignment="1">
      <alignment horizontal="center" vertical="center" wrapText="1"/>
    </xf>
    <xf numFmtId="0" fontId="14" fillId="0" borderId="0" xfId="0" applyFont="1" applyAlignment="1">
      <alignment horizontal="center" vertical="center" wrapText="1"/>
    </xf>
    <xf numFmtId="0" fontId="14" fillId="0" borderId="0" xfId="0" applyFont="1">
      <alignment vertical="center"/>
    </xf>
    <xf numFmtId="0" fontId="30" fillId="5" borderId="0" xfId="12" applyNumberFormat="1" applyFont="1" applyFill="1" applyAlignment="1" applyProtection="1">
      <alignment horizontal="left" vertical="center" shrinkToFit="1"/>
      <protection locked="0" hidden="1"/>
    </xf>
    <xf numFmtId="0" fontId="0" fillId="0" borderId="0" xfId="237" applyNumberFormat="1" applyAlignment="1"/>
    <xf numFmtId="0" fontId="0" fillId="0" borderId="0" xfId="237" applyAlignment="1"/>
    <xf numFmtId="0" fontId="20" fillId="0" borderId="0" xfId="237" applyFont="1" applyAlignment="1">
      <alignment horizontal="center" vertical="center"/>
    </xf>
    <xf numFmtId="0" fontId="31" fillId="0" borderId="0" xfId="237" applyFont="1" applyAlignment="1">
      <alignment horizontal="center" vertical="center" wrapText="1"/>
    </xf>
    <xf numFmtId="0" fontId="28" fillId="0" borderId="0" xfId="237" applyFont="1" applyAlignment="1">
      <alignment horizontal="center" vertical="center" wrapText="1"/>
    </xf>
    <xf numFmtId="0" fontId="14" fillId="0" borderId="0" xfId="237" applyFont="1" applyAlignment="1">
      <alignment horizontal="center" vertical="center"/>
    </xf>
    <xf numFmtId="0" fontId="20" fillId="0" borderId="0" xfId="237" applyFont="1" applyAlignment="1">
      <alignment vertical="center"/>
    </xf>
    <xf numFmtId="0" fontId="14" fillId="0" borderId="1" xfId="237" applyNumberFormat="1" applyFont="1" applyBorder="1" applyAlignment="1">
      <alignment horizontal="center" vertical="center" wrapText="1"/>
    </xf>
    <xf numFmtId="0" fontId="14" fillId="0" borderId="1" xfId="237" applyFont="1" applyBorder="1" applyAlignment="1">
      <alignment horizontal="center" vertical="center" wrapText="1"/>
    </xf>
    <xf numFmtId="0" fontId="14" fillId="0" borderId="1" xfId="237" applyFont="1" applyBorder="1" applyAlignment="1">
      <alignment horizontal="left" vertical="center" wrapText="1"/>
    </xf>
    <xf numFmtId="0" fontId="20" fillId="0" borderId="1" xfId="237" applyNumberFormat="1" applyFont="1" applyBorder="1" applyAlignment="1">
      <alignment horizontal="center" vertical="center"/>
    </xf>
    <xf numFmtId="0" fontId="20" fillId="0" borderId="1" xfId="237" applyFont="1" applyBorder="1" applyAlignment="1">
      <alignment horizontal="center" vertical="center"/>
    </xf>
    <xf numFmtId="0" fontId="14" fillId="0" borderId="9" xfId="237" applyFont="1" applyBorder="1" applyAlignment="1">
      <alignment horizontal="center" vertical="center"/>
    </xf>
    <xf numFmtId="0" fontId="14" fillId="0" borderId="10" xfId="237" applyFont="1" applyBorder="1" applyAlignment="1">
      <alignment horizontal="center" vertical="center"/>
    </xf>
    <xf numFmtId="0" fontId="14" fillId="0" borderId="1" xfId="237" applyFont="1" applyBorder="1" applyAlignment="1">
      <alignment vertical="center"/>
    </xf>
    <xf numFmtId="0" fontId="14" fillId="0" borderId="14" xfId="237" applyFont="1" applyBorder="1" applyAlignment="1">
      <alignment horizontal="center" vertical="center"/>
    </xf>
    <xf numFmtId="183" fontId="20" fillId="0" borderId="0" xfId="237" applyNumberFormat="1" applyFont="1" applyAlignment="1">
      <alignment horizontal="center" vertical="center"/>
    </xf>
    <xf numFmtId="0" fontId="20" fillId="0" borderId="0" xfId="237" applyFont="1" applyAlignment="1">
      <alignment horizontal="right" vertical="center"/>
    </xf>
    <xf numFmtId="183" fontId="20" fillId="0" borderId="0" xfId="237" applyNumberFormat="1" applyFont="1" applyAlignment="1">
      <alignment vertical="center"/>
    </xf>
    <xf numFmtId="0" fontId="14" fillId="0" borderId="0" xfId="237" applyFont="1" applyAlignment="1">
      <alignment horizontal="right" vertical="center"/>
    </xf>
    <xf numFmtId="183" fontId="14" fillId="0" borderId="1" xfId="237" applyNumberFormat="1" applyFont="1" applyBorder="1" applyAlignment="1">
      <alignment horizontal="center" vertical="center" wrapText="1"/>
    </xf>
    <xf numFmtId="183" fontId="14" fillId="0" borderId="10" xfId="237" applyNumberFormat="1" applyFont="1" applyBorder="1" applyAlignment="1">
      <alignment horizontal="center" vertical="center" wrapText="1"/>
    </xf>
    <xf numFmtId="183" fontId="20" fillId="0" borderId="1" xfId="237" applyNumberFormat="1" applyFont="1" applyBorder="1" applyAlignment="1">
      <alignment horizontal="right" vertical="center"/>
    </xf>
    <xf numFmtId="183" fontId="20" fillId="0" borderId="10" xfId="237" applyNumberFormat="1" applyFont="1" applyBorder="1" applyAlignment="1">
      <alignment horizontal="right" vertical="center"/>
    </xf>
    <xf numFmtId="0" fontId="20" fillId="0" borderId="1" xfId="237" applyFont="1" applyBorder="1" applyAlignment="1">
      <alignment vertical="center"/>
    </xf>
    <xf numFmtId="0" fontId="14" fillId="0" borderId="14" xfId="0" applyFont="1" applyBorder="1" applyAlignment="1">
      <alignment horizontal="center" vertical="center"/>
    </xf>
    <xf numFmtId="183" fontId="20" fillId="0" borderId="0" xfId="0" applyNumberFormat="1" applyFont="1" applyAlignment="1">
      <alignment horizontal="right" vertical="center"/>
    </xf>
    <xf numFmtId="49" fontId="20" fillId="0" borderId="1" xfId="0" applyNumberFormat="1" applyFont="1" applyBorder="1" applyAlignment="1">
      <alignment horizontal="left" vertical="center"/>
    </xf>
    <xf numFmtId="183" fontId="20" fillId="0" borderId="7" xfId="0" applyNumberFormat="1" applyFont="1" applyBorder="1" applyAlignment="1">
      <alignment horizontal="right" vertical="center"/>
    </xf>
    <xf numFmtId="49" fontId="40" fillId="0" borderId="1" xfId="0" applyNumberFormat="1" applyFont="1" applyBorder="1" applyAlignment="1">
      <alignment horizontal="left" vertical="center"/>
    </xf>
    <xf numFmtId="49" fontId="20" fillId="0" borderId="9" xfId="0" applyNumberFormat="1" applyFont="1" applyBorder="1" applyAlignment="1">
      <alignment horizontal="center" vertical="center"/>
    </xf>
    <xf numFmtId="212" fontId="41" fillId="0" borderId="0" xfId="12" applyNumberFormat="1" applyFont="1" applyFill="1" applyAlignment="1" applyProtection="1">
      <alignment horizontal="left" vertical="center" shrinkToFit="1"/>
      <protection hidden="1"/>
    </xf>
    <xf numFmtId="0" fontId="41" fillId="0" borderId="0" xfId="12" applyFont="1" applyFill="1" applyAlignment="1" applyProtection="1">
      <alignment horizontal="left" vertical="center" shrinkToFit="1"/>
      <protection hidden="1"/>
    </xf>
    <xf numFmtId="0" fontId="14" fillId="0" borderId="1"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7" xfId="0" applyFont="1" applyBorder="1" applyAlignment="1" applyProtection="1">
      <alignment horizontal="center" vertical="center" wrapText="1"/>
      <protection hidden="1"/>
    </xf>
    <xf numFmtId="0" fontId="0" fillId="0" borderId="1" xfId="0" applyBorder="1" applyAlignment="1" applyProtection="1">
      <alignment horizontal="left" vertical="center" shrinkToFit="1"/>
      <protection hidden="1"/>
    </xf>
    <xf numFmtId="0" fontId="20" fillId="0" borderId="9" xfId="0" applyFont="1" applyBorder="1" applyAlignment="1" applyProtection="1">
      <alignment horizontal="center" vertical="center"/>
      <protection hidden="1"/>
    </xf>
    <xf numFmtId="0" fontId="20" fillId="0" borderId="14"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14" fillId="0" borderId="9" xfId="0" applyFont="1" applyBorder="1" applyAlignment="1" applyProtection="1">
      <alignment horizontal="center" vertical="center"/>
      <protection hidden="1"/>
    </xf>
    <xf numFmtId="176" fontId="20" fillId="0" borderId="0" xfId="0" applyNumberFormat="1" applyFont="1" applyAlignment="1" applyProtection="1">
      <alignment horizontal="right" vertical="center"/>
      <protection hidden="1"/>
    </xf>
    <xf numFmtId="198" fontId="20" fillId="0" borderId="1" xfId="0" applyNumberFormat="1" applyFont="1" applyBorder="1" applyAlignment="1" applyProtection="1">
      <alignment horizontal="center" vertical="center" shrinkToFit="1"/>
      <protection hidden="1"/>
    </xf>
    <xf numFmtId="0" fontId="14" fillId="6" borderId="1" xfId="236" applyFont="1" applyFill="1" applyBorder="1" applyAlignment="1">
      <alignment horizontal="center" vertical="center"/>
    </xf>
    <xf numFmtId="0" fontId="20" fillId="6" borderId="1" xfId="236" applyFont="1" applyFill="1" applyBorder="1" applyAlignment="1">
      <alignment horizontal="center" vertical="center"/>
    </xf>
    <xf numFmtId="0" fontId="20" fillId="6" borderId="1" xfId="0" applyFont="1" applyFill="1" applyBorder="1" applyAlignment="1">
      <alignment horizontal="left" vertical="center"/>
    </xf>
    <xf numFmtId="0" fontId="20" fillId="6" borderId="1" xfId="0" applyFont="1" applyFill="1" applyBorder="1" applyAlignment="1">
      <alignment horizontal="center" vertical="center"/>
    </xf>
    <xf numFmtId="183" fontId="14" fillId="0" borderId="1" xfId="224" applyNumberFormat="1" applyFont="1" applyBorder="1" applyAlignment="1">
      <alignment horizontal="center" vertical="center" wrapText="1"/>
    </xf>
    <xf numFmtId="183" fontId="20" fillId="0" borderId="1" xfId="224" applyNumberFormat="1" applyFont="1" applyBorder="1" applyAlignment="1">
      <alignment horizontal="center" vertical="center" wrapText="1"/>
    </xf>
    <xf numFmtId="183" fontId="20" fillId="0" borderId="9" xfId="224" applyNumberFormat="1" applyFont="1" applyBorder="1" applyAlignment="1">
      <alignment horizontal="center" vertical="center" wrapText="1"/>
    </xf>
    <xf numFmtId="183" fontId="20" fillId="0" borderId="10" xfId="224" applyNumberFormat="1" applyFont="1" applyBorder="1" applyAlignment="1">
      <alignment horizontal="center" vertical="center" wrapText="1"/>
    </xf>
    <xf numFmtId="183" fontId="14" fillId="0" borderId="6" xfId="0" applyNumberFormat="1" applyFont="1" applyBorder="1" applyAlignment="1">
      <alignment horizontal="center" vertical="center" wrapText="1"/>
    </xf>
    <xf numFmtId="183" fontId="14" fillId="0" borderId="7" xfId="0" applyNumberFormat="1" applyFont="1" applyBorder="1" applyAlignment="1">
      <alignment horizontal="center" vertical="center" wrapText="1"/>
    </xf>
    <xf numFmtId="183" fontId="14" fillId="0" borderId="11" xfId="0" applyNumberFormat="1" applyFont="1" applyBorder="1" applyAlignment="1">
      <alignment horizontal="center" vertical="center" wrapText="1"/>
    </xf>
    <xf numFmtId="183" fontId="14" fillId="0" borderId="12" xfId="0" applyNumberFormat="1" applyFont="1" applyBorder="1" applyAlignment="1">
      <alignment horizontal="center" vertical="center" wrapText="1"/>
    </xf>
    <xf numFmtId="183" fontId="14" fillId="0" borderId="13" xfId="0" applyNumberFormat="1" applyFont="1" applyBorder="1" applyAlignment="1">
      <alignment horizontal="center" vertical="center" wrapTex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30" fillId="5" borderId="0" xfId="12" applyFont="1" applyFill="1" applyAlignment="1" applyProtection="1">
      <alignment horizontal="left" vertical="center" shrinkToFit="1"/>
      <protection locked="0" hidden="1"/>
    </xf>
    <xf numFmtId="183" fontId="14" fillId="0" borderId="0" xfId="0" applyNumberFormat="1" applyFont="1" applyAlignment="1">
      <alignment horizontal="right" vertical="center"/>
    </xf>
    <xf numFmtId="0" fontId="38" fillId="0" borderId="1" xfId="12" applyFont="1" applyBorder="1" applyAlignment="1" applyProtection="1">
      <alignment vertical="center"/>
    </xf>
    <xf numFmtId="0" fontId="37" fillId="0" borderId="1" xfId="0" applyFont="1" applyBorder="1">
      <alignment vertical="center"/>
    </xf>
    <xf numFmtId="14" fontId="14" fillId="0" borderId="6" xfId="0" applyNumberFormat="1" applyFont="1" applyBorder="1" applyAlignment="1">
      <alignment horizontal="center" vertical="center" wrapText="1"/>
    </xf>
    <xf numFmtId="14" fontId="14" fillId="0" borderId="7" xfId="0" applyNumberFormat="1" applyFont="1" applyBorder="1" applyAlignment="1">
      <alignment horizontal="center" vertical="center" wrapText="1"/>
    </xf>
    <xf numFmtId="0" fontId="14" fillId="0" borderId="10" xfId="0" applyFont="1" applyBorder="1">
      <alignment vertical="center"/>
    </xf>
    <xf numFmtId="183" fontId="14" fillId="0" borderId="9" xfId="0" applyNumberFormat="1" applyFont="1" applyBorder="1" applyAlignment="1">
      <alignment horizontal="center" vertical="center" wrapText="1"/>
    </xf>
    <xf numFmtId="183" fontId="14" fillId="0" borderId="10" xfId="0" applyNumberFormat="1" applyFont="1" applyBorder="1" applyAlignment="1">
      <alignment horizontal="center" vertical="center" wrapText="1"/>
    </xf>
    <xf numFmtId="0" fontId="28" fillId="3" borderId="0" xfId="128" applyFont="1" applyFill="1">
      <alignment vertical="center"/>
    </xf>
    <xf numFmtId="0" fontId="20" fillId="3" borderId="0" xfId="128" applyFont="1" applyFill="1" applyAlignment="1">
      <alignment horizontal="center" vertical="center"/>
    </xf>
    <xf numFmtId="0" fontId="20" fillId="3" borderId="0" xfId="128" applyFont="1" applyFill="1">
      <alignment vertical="center"/>
    </xf>
    <xf numFmtId="0" fontId="29" fillId="3" borderId="0" xfId="12" applyNumberFormat="1" applyFill="1" applyAlignment="1" applyProtection="1">
      <alignment horizontal="left" vertical="center" shrinkToFit="1"/>
      <protection locked="0" hidden="1"/>
    </xf>
    <xf numFmtId="0" fontId="30" fillId="3" borderId="0" xfId="12" applyFont="1" applyFill="1" applyAlignment="1" applyProtection="1">
      <alignment horizontal="left" vertical="center" wrapText="1"/>
    </xf>
    <xf numFmtId="0" fontId="20" fillId="3" borderId="0" xfId="128" applyFont="1" applyFill="1" applyAlignment="1">
      <alignment horizontal="center" vertical="center" wrapText="1"/>
    </xf>
    <xf numFmtId="0" fontId="31" fillId="3" borderId="0" xfId="128" applyFont="1" applyFill="1" applyAlignment="1">
      <alignment horizontal="center" vertical="center" wrapText="1"/>
    </xf>
    <xf numFmtId="0" fontId="28" fillId="3" borderId="0" xfId="128" applyFont="1" applyFill="1" applyAlignment="1">
      <alignment horizontal="center" vertical="center" wrapText="1"/>
    </xf>
    <xf numFmtId="0" fontId="14" fillId="3" borderId="1" xfId="128" applyFont="1" applyFill="1" applyBorder="1" applyAlignment="1">
      <alignment horizontal="center" vertical="center"/>
    </xf>
    <xf numFmtId="0" fontId="14" fillId="3" borderId="1" xfId="128" applyFont="1" applyFill="1" applyBorder="1" applyAlignment="1">
      <alignment horizontal="center" vertical="center" wrapText="1"/>
    </xf>
    <xf numFmtId="0" fontId="17" fillId="3" borderId="1" xfId="128" applyFont="1" applyFill="1" applyBorder="1" applyAlignment="1">
      <alignment horizontal="center" vertical="center" wrapText="1"/>
    </xf>
    <xf numFmtId="0" fontId="20" fillId="3" borderId="1" xfId="128" applyFont="1" applyFill="1" applyBorder="1" applyAlignment="1">
      <alignment horizontal="center" vertical="center"/>
    </xf>
    <xf numFmtId="0" fontId="20" fillId="3" borderId="1" xfId="128" applyFont="1" applyFill="1" applyBorder="1" applyAlignment="1">
      <alignment horizontal="center" vertical="center" wrapText="1"/>
    </xf>
    <xf numFmtId="0" fontId="38" fillId="3" borderId="1" xfId="177" applyNumberFormat="1" applyFont="1" applyFill="1" applyBorder="1" applyAlignment="1">
      <alignment horizontal="center" vertical="center" wrapText="1"/>
    </xf>
    <xf numFmtId="0" fontId="14" fillId="3" borderId="1" xfId="128" applyFont="1" applyFill="1" applyBorder="1" applyAlignment="1">
      <alignment horizontal="left" vertical="center"/>
    </xf>
    <xf numFmtId="0" fontId="20" fillId="3" borderId="1" xfId="128" applyFont="1" applyFill="1" applyBorder="1" applyAlignment="1">
      <alignment horizontal="left" vertical="center"/>
    </xf>
    <xf numFmtId="0" fontId="20" fillId="3" borderId="1" xfId="128" applyFont="1" applyFill="1" applyBorder="1" applyAlignment="1">
      <alignment horizontal="left" vertical="center" wrapText="1"/>
    </xf>
    <xf numFmtId="0" fontId="14" fillId="3" borderId="1" xfId="128" applyFont="1" applyFill="1" applyBorder="1" applyAlignment="1">
      <alignment horizontal="left" vertical="center" wrapText="1"/>
    </xf>
    <xf numFmtId="0" fontId="42" fillId="3" borderId="1" xfId="128" applyFont="1" applyFill="1" applyBorder="1" applyAlignment="1">
      <alignment horizontal="center" vertical="center" wrapText="1"/>
    </xf>
    <xf numFmtId="0" fontId="43" fillId="3" borderId="1" xfId="224" applyFont="1" applyFill="1" applyBorder="1" applyAlignment="1">
      <alignment horizontal="center" vertical="center" wrapText="1"/>
    </xf>
    <xf numFmtId="182" fontId="20" fillId="3" borderId="1" xfId="17" applyFont="1" applyFill="1" applyBorder="1" applyAlignment="1">
      <alignment horizontal="left" vertical="center"/>
    </xf>
    <xf numFmtId="0" fontId="20" fillId="3" borderId="1" xfId="250" applyFont="1" applyFill="1" applyBorder="1" applyAlignment="1">
      <alignment horizontal="center" vertical="center"/>
    </xf>
    <xf numFmtId="0" fontId="44" fillId="3" borderId="1" xfId="128" applyFont="1" applyFill="1" applyBorder="1" applyAlignment="1">
      <alignment horizontal="center" vertical="center"/>
    </xf>
    <xf numFmtId="182" fontId="20" fillId="3" borderId="1" xfId="17" applyFont="1" applyFill="1" applyBorder="1" applyAlignment="1">
      <alignment horizontal="center" vertical="center"/>
    </xf>
    <xf numFmtId="182" fontId="14" fillId="3" borderId="1" xfId="17" applyFont="1" applyFill="1" applyBorder="1" applyAlignment="1">
      <alignment horizontal="center" vertical="center"/>
    </xf>
    <xf numFmtId="0" fontId="38" fillId="3" borderId="1" xfId="177" applyNumberFormat="1" applyFont="1" applyFill="1" applyBorder="1" applyAlignment="1">
      <alignment horizontal="center" vertical="center"/>
    </xf>
    <xf numFmtId="0" fontId="44" fillId="3" borderId="0" xfId="128" applyFont="1" applyFill="1" applyAlignment="1">
      <alignment horizontal="center" vertical="center"/>
    </xf>
    <xf numFmtId="0" fontId="45" fillId="3" borderId="0" xfId="128" applyFont="1" applyFill="1" applyAlignment="1">
      <alignment horizontal="right" vertical="center"/>
    </xf>
    <xf numFmtId="0" fontId="45" fillId="3" borderId="0" xfId="128" applyFont="1" applyFill="1" applyAlignment="1">
      <alignment horizontal="center" vertical="center"/>
    </xf>
    <xf numFmtId="0" fontId="46" fillId="3" borderId="1" xfId="128" applyFont="1" applyFill="1" applyBorder="1" applyAlignment="1"/>
    <xf numFmtId="0" fontId="46" fillId="3" borderId="1" xfId="128" applyFont="1" applyFill="1" applyBorder="1" applyAlignment="1">
      <alignment vertical="center" wrapText="1"/>
    </xf>
    <xf numFmtId="0" fontId="47" fillId="3" borderId="1" xfId="128" applyFont="1" applyFill="1" applyBorder="1" applyAlignment="1">
      <alignment horizontal="center" vertical="center"/>
    </xf>
    <xf numFmtId="0" fontId="48" fillId="3" borderId="1" xfId="250" applyFont="1" applyFill="1" applyBorder="1" applyAlignment="1">
      <alignment horizontal="center" vertical="center"/>
    </xf>
    <xf numFmtId="0" fontId="20" fillId="3" borderId="9" xfId="128" applyFont="1" applyFill="1" applyBorder="1" applyAlignment="1">
      <alignment horizontal="center" vertical="center"/>
    </xf>
    <xf numFmtId="0" fontId="45" fillId="3" borderId="1" xfId="128" applyFont="1" applyFill="1" applyBorder="1" applyAlignment="1">
      <alignment horizontal="right" vertical="center"/>
    </xf>
    <xf numFmtId="0" fontId="14" fillId="3" borderId="9" xfId="128" applyFont="1" applyFill="1" applyBorder="1" applyAlignment="1">
      <alignment horizontal="center" vertical="center"/>
    </xf>
    <xf numFmtId="182" fontId="14" fillId="3" borderId="1" xfId="55" applyFont="1" applyFill="1" applyBorder="1" applyAlignment="1">
      <alignment horizontal="center" vertical="center"/>
    </xf>
    <xf numFmtId="182" fontId="20" fillId="3" borderId="1" xfId="55" applyFont="1" applyFill="1" applyBorder="1" applyAlignment="1">
      <alignment horizontal="center" vertical="center"/>
    </xf>
    <xf numFmtId="0" fontId="20" fillId="3" borderId="1" xfId="250" applyFont="1" applyFill="1" applyBorder="1" applyAlignment="1">
      <alignment vertical="center"/>
    </xf>
    <xf numFmtId="0" fontId="20" fillId="3" borderId="10" xfId="128" applyFont="1" applyFill="1" applyBorder="1" applyAlignment="1">
      <alignment horizontal="left" vertical="center"/>
    </xf>
    <xf numFmtId="0" fontId="0" fillId="3" borderId="0" xfId="128" applyFill="1" applyAlignment="1">
      <alignment horizontal="center" vertical="center"/>
    </xf>
    <xf numFmtId="0" fontId="14" fillId="3" borderId="6" xfId="128" applyFont="1" applyFill="1" applyBorder="1" applyAlignment="1">
      <alignment horizontal="center" vertical="center" wrapText="1"/>
    </xf>
    <xf numFmtId="0" fontId="14" fillId="3" borderId="7" xfId="128" applyFont="1" applyFill="1" applyBorder="1" applyAlignment="1">
      <alignment horizontal="center" vertical="center" wrapText="1"/>
    </xf>
    <xf numFmtId="182" fontId="24" fillId="3" borderId="1" xfId="219" applyFill="1" applyBorder="1" applyAlignment="1">
      <alignment horizontal="center" vertical="center"/>
    </xf>
    <xf numFmtId="0" fontId="20" fillId="3" borderId="1" xfId="128" applyFont="1" applyFill="1" applyBorder="1" applyAlignment="1">
      <alignment horizontal="right" vertical="center"/>
    </xf>
    <xf numFmtId="182" fontId="20" fillId="3" borderId="1" xfId="17" applyFont="1" applyFill="1" applyBorder="1" applyAlignment="1">
      <alignment vertical="center"/>
    </xf>
    <xf numFmtId="182" fontId="24" fillId="3" borderId="1" xfId="219" applyFill="1" applyBorder="1" applyAlignment="1">
      <alignment horizontal="right" vertical="center"/>
    </xf>
    <xf numFmtId="0" fontId="48" fillId="3" borderId="1" xfId="250" applyFont="1" applyFill="1" applyBorder="1" applyAlignment="1">
      <alignment vertical="center"/>
    </xf>
    <xf numFmtId="0" fontId="48" fillId="3" borderId="1" xfId="128" applyFont="1" applyFill="1" applyBorder="1" applyAlignment="1">
      <alignment horizontal="right" vertical="center"/>
    </xf>
    <xf numFmtId="0" fontId="20" fillId="3" borderId="1" xfId="250" applyFont="1" applyFill="1" applyBorder="1" applyAlignment="1">
      <alignment horizontal="right" vertical="center"/>
    </xf>
    <xf numFmtId="183" fontId="20" fillId="3" borderId="0" xfId="128" applyNumberFormat="1" applyFont="1" applyFill="1" applyAlignment="1">
      <alignment horizontal="center" vertical="center" wrapText="1"/>
    </xf>
    <xf numFmtId="183" fontId="20" fillId="3" borderId="0" xfId="128" applyNumberFormat="1" applyFont="1" applyFill="1">
      <alignment vertical="center"/>
    </xf>
    <xf numFmtId="183" fontId="14" fillId="3" borderId="1" xfId="225" applyNumberFormat="1" applyFont="1" applyFill="1" applyBorder="1" applyAlignment="1">
      <alignment horizontal="center" vertical="center" wrapText="1"/>
    </xf>
    <xf numFmtId="183" fontId="20" fillId="3" borderId="1" xfId="225" applyNumberFormat="1" applyFont="1" applyFill="1" applyBorder="1" applyAlignment="1">
      <alignment horizontal="center" vertical="center" wrapText="1"/>
    </xf>
    <xf numFmtId="183" fontId="20" fillId="3" borderId="9" xfId="225" applyNumberFormat="1" applyFont="1" applyFill="1" applyBorder="1" applyAlignment="1">
      <alignment horizontal="center" vertical="center" wrapText="1"/>
    </xf>
    <xf numFmtId="183" fontId="20" fillId="3" borderId="10" xfId="225" applyNumberFormat="1" applyFont="1" applyFill="1" applyBorder="1" applyAlignment="1">
      <alignment horizontal="center" vertical="center" wrapText="1"/>
    </xf>
    <xf numFmtId="183" fontId="14" fillId="3" borderId="1" xfId="128" applyNumberFormat="1" applyFont="1" applyFill="1" applyBorder="1" applyAlignment="1">
      <alignment horizontal="center" vertical="center"/>
    </xf>
    <xf numFmtId="183" fontId="20" fillId="3" borderId="1" xfId="128" applyNumberFormat="1" applyFont="1" applyFill="1" applyBorder="1" applyAlignment="1">
      <alignment horizontal="center" vertical="center"/>
    </xf>
    <xf numFmtId="183" fontId="38" fillId="3" borderId="1" xfId="177" applyNumberFormat="1" applyFont="1" applyFill="1" applyBorder="1" applyAlignment="1">
      <alignment horizontal="center" vertical="center" wrapText="1"/>
    </xf>
    <xf numFmtId="183" fontId="20" fillId="3" borderId="1" xfId="128" applyNumberFormat="1" applyFont="1" applyFill="1" applyBorder="1" applyAlignment="1">
      <alignment horizontal="right" vertical="center"/>
    </xf>
    <xf numFmtId="0" fontId="14" fillId="3" borderId="0" xfId="128" applyFont="1" applyFill="1" applyAlignment="1">
      <alignment horizontal="right" vertical="center"/>
    </xf>
    <xf numFmtId="183" fontId="14" fillId="3" borderId="1" xfId="128" applyNumberFormat="1" applyFont="1" applyFill="1" applyBorder="1" applyAlignment="1">
      <alignment horizontal="center" vertical="center" wrapText="1"/>
    </xf>
    <xf numFmtId="0" fontId="14" fillId="3" borderId="1" xfId="128" applyFont="1" applyFill="1" applyBorder="1">
      <alignment vertical="center"/>
    </xf>
    <xf numFmtId="0" fontId="14" fillId="3" borderId="0" xfId="128" applyFont="1" applyFill="1">
      <alignment vertical="center"/>
    </xf>
    <xf numFmtId="0" fontId="20" fillId="3" borderId="1" xfId="128" applyFont="1" applyFill="1" applyBorder="1">
      <alignment vertical="center"/>
    </xf>
    <xf numFmtId="183" fontId="20" fillId="3" borderId="0" xfId="250" applyNumberFormat="1" applyFont="1" applyFill="1" applyAlignment="1">
      <alignment vertical="center"/>
    </xf>
    <xf numFmtId="0" fontId="20" fillId="0" borderId="0" xfId="0" applyFont="1" applyAlignment="1">
      <alignment vertical="center" shrinkToFit="1"/>
    </xf>
    <xf numFmtId="0" fontId="20" fillId="0" borderId="0" xfId="0" applyFont="1" applyAlignment="1">
      <alignment horizontal="center" vertical="center" shrinkToFit="1"/>
    </xf>
    <xf numFmtId="0" fontId="29" fillId="5" borderId="0" xfId="12" applyFill="1" applyAlignment="1" applyProtection="1">
      <alignment horizontal="left" vertical="center" shrinkToFit="1"/>
      <protection locked="0" hidden="1"/>
    </xf>
    <xf numFmtId="0" fontId="20" fillId="5" borderId="6" xfId="0" applyFont="1" applyFill="1" applyBorder="1" applyAlignment="1">
      <alignment horizontal="center" vertical="center"/>
    </xf>
    <xf numFmtId="0" fontId="20" fillId="5" borderId="7" xfId="0" applyFont="1" applyFill="1" applyBorder="1" applyAlignment="1">
      <alignment horizontal="center" vertical="center"/>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28" fillId="0" borderId="0" xfId="210" applyFont="1" applyAlignment="1">
      <alignment vertical="center"/>
    </xf>
    <xf numFmtId="0" fontId="20" fillId="0" borderId="0" xfId="210" applyFont="1" applyAlignment="1">
      <alignment horizontal="center" vertical="center" wrapText="1"/>
    </xf>
    <xf numFmtId="0" fontId="20" fillId="0" borderId="0" xfId="210" applyFont="1" applyAlignment="1">
      <alignment horizontal="center" vertical="center"/>
    </xf>
    <xf numFmtId="0" fontId="20" fillId="0" borderId="0" xfId="210" applyFont="1" applyAlignment="1">
      <alignment vertical="center"/>
    </xf>
    <xf numFmtId="223" fontId="20" fillId="0" borderId="0" xfId="210" applyNumberFormat="1" applyFont="1" applyAlignment="1">
      <alignment vertical="center"/>
    </xf>
    <xf numFmtId="199" fontId="29" fillId="0" borderId="0" xfId="12" applyNumberFormat="1" applyFill="1" applyAlignment="1" applyProtection="1">
      <alignment horizontal="left" vertical="center" shrinkToFit="1"/>
      <protection locked="0" hidden="1"/>
    </xf>
    <xf numFmtId="0" fontId="36" fillId="0" borderId="0" xfId="12" applyFont="1" applyFill="1" applyAlignment="1" applyProtection="1">
      <alignment horizontal="left" vertical="center" wrapText="1"/>
    </xf>
    <xf numFmtId="0" fontId="28" fillId="0" borderId="0" xfId="210" applyFont="1" applyAlignment="1">
      <alignment horizontal="center" vertical="center" wrapText="1"/>
    </xf>
    <xf numFmtId="219" fontId="20" fillId="0" borderId="0" xfId="210" applyNumberFormat="1" applyFont="1" applyAlignment="1">
      <alignment horizontal="center" vertical="center"/>
    </xf>
    <xf numFmtId="219" fontId="20" fillId="0" borderId="0" xfId="210" applyNumberFormat="1" applyFont="1" applyAlignment="1">
      <alignment vertical="center"/>
    </xf>
    <xf numFmtId="0" fontId="20" fillId="0" borderId="1" xfId="210" applyFont="1" applyBorder="1" applyAlignment="1">
      <alignment horizontal="center" vertical="center"/>
    </xf>
    <xf numFmtId="0" fontId="20" fillId="0" borderId="6" xfId="210" applyFont="1" applyBorder="1" applyAlignment="1">
      <alignment horizontal="center" vertical="center" wrapText="1"/>
    </xf>
    <xf numFmtId="0" fontId="14" fillId="0" borderId="1" xfId="210" applyFont="1" applyBorder="1" applyAlignment="1">
      <alignment horizontal="center" vertical="center"/>
    </xf>
    <xf numFmtId="0" fontId="14" fillId="0" borderId="1" xfId="210" applyFont="1" applyBorder="1" applyAlignment="1">
      <alignment horizontal="center" vertical="center" wrapText="1"/>
    </xf>
    <xf numFmtId="0" fontId="14" fillId="0" borderId="6" xfId="210" applyFont="1" applyBorder="1" applyAlignment="1">
      <alignment horizontal="center" vertical="center" wrapText="1"/>
    </xf>
    <xf numFmtId="0" fontId="20" fillId="0" borderId="7" xfId="210" applyFont="1" applyBorder="1" applyAlignment="1">
      <alignment horizontal="center" vertical="center" wrapText="1"/>
    </xf>
    <xf numFmtId="0" fontId="14" fillId="0" borderId="7" xfId="210" applyFont="1" applyBorder="1" applyAlignment="1">
      <alignment horizontal="center" vertical="center" wrapText="1"/>
    </xf>
    <xf numFmtId="0" fontId="14" fillId="0" borderId="1" xfId="210" applyFont="1" applyBorder="1" applyAlignment="1">
      <alignment horizontal="left" vertical="center"/>
    </xf>
    <xf numFmtId="0" fontId="20" fillId="0" borderId="1" xfId="210" applyFont="1" applyBorder="1" applyAlignment="1">
      <alignment horizontal="left" vertical="center"/>
    </xf>
    <xf numFmtId="0" fontId="20" fillId="0" borderId="9" xfId="210" applyFont="1" applyBorder="1" applyAlignment="1">
      <alignment horizontal="center" vertical="center"/>
    </xf>
    <xf numFmtId="0" fontId="20" fillId="0" borderId="14" xfId="210" applyFont="1" applyBorder="1" applyAlignment="1">
      <alignment horizontal="center" vertical="center"/>
    </xf>
    <xf numFmtId="0" fontId="20" fillId="0" borderId="10" xfId="210" applyFont="1" applyBorder="1" applyAlignment="1">
      <alignment horizontal="center" vertical="center"/>
    </xf>
    <xf numFmtId="49" fontId="20" fillId="0" borderId="0" xfId="210" applyNumberFormat="1" applyFont="1" applyAlignment="1">
      <alignment vertical="center"/>
    </xf>
    <xf numFmtId="0" fontId="20" fillId="0" borderId="0" xfId="210" applyFont="1" applyAlignment="1">
      <alignment horizontal="right" vertical="center"/>
    </xf>
    <xf numFmtId="0" fontId="14" fillId="0" borderId="7" xfId="210" applyFont="1" applyBorder="1" applyAlignment="1">
      <alignment horizontal="center" vertical="center"/>
    </xf>
    <xf numFmtId="0" fontId="20" fillId="0" borderId="7" xfId="210" applyFont="1" applyBorder="1" applyAlignment="1">
      <alignment horizontal="center" vertical="center"/>
    </xf>
    <xf numFmtId="223" fontId="20" fillId="0" borderId="0" xfId="210" applyNumberFormat="1" applyFont="1" applyAlignment="1">
      <alignment horizontal="center" vertical="center" wrapText="1"/>
    </xf>
    <xf numFmtId="223" fontId="20" fillId="0" borderId="0" xfId="210" applyNumberFormat="1" applyFont="1" applyAlignment="1">
      <alignment horizontal="right" vertical="center"/>
    </xf>
    <xf numFmtId="223" fontId="20" fillId="0" borderId="1" xfId="210" applyNumberFormat="1" applyFont="1" applyBorder="1" applyAlignment="1">
      <alignment horizontal="center" vertical="center" wrapText="1"/>
    </xf>
    <xf numFmtId="0" fontId="20" fillId="0" borderId="9" xfId="108" applyFont="1" applyBorder="1" applyAlignment="1">
      <alignment horizontal="center" vertical="center" wrapText="1"/>
    </xf>
    <xf numFmtId="0" fontId="20" fillId="0" borderId="14" xfId="108" applyFont="1" applyBorder="1" applyAlignment="1">
      <alignment horizontal="center" vertical="center" wrapText="1"/>
    </xf>
    <xf numFmtId="0" fontId="20" fillId="0" borderId="10" xfId="108" applyFont="1" applyBorder="1" applyAlignment="1">
      <alignment horizontal="center" vertical="center" wrapText="1"/>
    </xf>
    <xf numFmtId="223" fontId="20" fillId="0" borderId="1" xfId="210" applyNumberFormat="1" applyFont="1" applyBorder="1" applyAlignment="1">
      <alignment horizontal="center" vertical="center"/>
    </xf>
    <xf numFmtId="43" fontId="20" fillId="0" borderId="1" xfId="210" applyNumberFormat="1" applyFont="1" applyBorder="1" applyAlignment="1">
      <alignment horizontal="center" vertical="center"/>
    </xf>
    <xf numFmtId="43" fontId="20" fillId="0" borderId="1" xfId="210" applyNumberFormat="1" applyFont="1" applyBorder="1" applyAlignment="1">
      <alignment horizontal="right" vertical="center"/>
    </xf>
    <xf numFmtId="0" fontId="20" fillId="0" borderId="1" xfId="210" applyFont="1" applyBorder="1" applyAlignment="1">
      <alignment horizontal="center" vertical="center" wrapText="1"/>
    </xf>
    <xf numFmtId="43" fontId="20" fillId="0" borderId="1" xfId="248" applyFont="1" applyFill="1" applyBorder="1" applyAlignment="1">
      <alignment horizontal="center" vertical="center"/>
    </xf>
    <xf numFmtId="0" fontId="20" fillId="0" borderId="1" xfId="210" applyFont="1" applyBorder="1" applyAlignment="1">
      <alignment vertical="center"/>
    </xf>
    <xf numFmtId="0" fontId="14" fillId="0" borderId="0" xfId="210" applyFont="1" applyAlignment="1">
      <alignment vertical="center"/>
    </xf>
    <xf numFmtId="43" fontId="20" fillId="0" borderId="0" xfId="210" applyNumberFormat="1" applyFont="1" applyAlignment="1">
      <alignment vertical="center"/>
    </xf>
    <xf numFmtId="0" fontId="14" fillId="0" borderId="0" xfId="210" applyFont="1" applyAlignment="1">
      <alignment horizontal="center" vertical="center"/>
    </xf>
    <xf numFmtId="0" fontId="32" fillId="0" borderId="0" xfId="210" applyFont="1" applyAlignment="1">
      <alignment vertical="center"/>
    </xf>
    <xf numFmtId="0" fontId="15" fillId="0" borderId="0" xfId="80" applyFont="1" applyAlignment="1">
      <alignment vertical="center"/>
    </xf>
    <xf numFmtId="0" fontId="0" fillId="3" borderId="0" xfId="235" applyFont="1" applyFill="1" applyAlignment="1">
      <alignment vertical="center"/>
    </xf>
    <xf numFmtId="0" fontId="0" fillId="0" borderId="0" xfId="235" applyFont="1" applyAlignment="1">
      <alignment vertical="center"/>
    </xf>
    <xf numFmtId="0" fontId="9" fillId="0" borderId="0" xfId="80" applyAlignment="1">
      <alignment horizontal="left" vertical="center"/>
    </xf>
    <xf numFmtId="0" fontId="9" fillId="0" borderId="0" xfId="80" applyAlignment="1">
      <alignment vertical="center"/>
    </xf>
    <xf numFmtId="0" fontId="49" fillId="0" borderId="0" xfId="235" applyFont="1" applyAlignment="1">
      <alignment vertical="center"/>
    </xf>
    <xf numFmtId="0" fontId="50" fillId="0" borderId="0" xfId="12" applyNumberFormat="1" applyFont="1" applyFill="1" applyAlignment="1" applyProtection="1">
      <alignment horizontal="left" vertical="center" shrinkToFit="1"/>
      <protection locked="0" hidden="1"/>
    </xf>
    <xf numFmtId="0" fontId="50" fillId="0" borderId="0" xfId="12" applyFont="1" applyFill="1" applyAlignment="1" applyProtection="1">
      <alignment horizontal="left" vertical="center" shrinkToFit="1"/>
      <protection locked="0" hidden="1"/>
    </xf>
    <xf numFmtId="0" fontId="50" fillId="3" borderId="0" xfId="12" applyFont="1" applyFill="1" applyAlignment="1" applyProtection="1">
      <alignment horizontal="left" vertical="center"/>
      <protection locked="0" hidden="1"/>
    </xf>
    <xf numFmtId="0" fontId="51" fillId="0" borderId="0" xfId="12" applyFont="1" applyFill="1" applyAlignment="1" applyProtection="1">
      <alignment horizontal="left" vertical="center" wrapText="1"/>
    </xf>
    <xf numFmtId="0" fontId="20" fillId="0" borderId="0" xfId="83" applyFont="1" applyAlignment="1">
      <alignment horizontal="center" vertical="center" wrapText="1"/>
    </xf>
    <xf numFmtId="0" fontId="52" fillId="0" borderId="0" xfId="83" applyFont="1" applyAlignment="1">
      <alignment horizontal="center" vertical="center" wrapText="1"/>
    </xf>
    <xf numFmtId="0" fontId="20" fillId="0" borderId="0" xfId="83" applyFont="1" applyAlignment="1">
      <alignment horizontal="center" vertical="center"/>
    </xf>
    <xf numFmtId="0" fontId="15" fillId="0" borderId="0" xfId="83" applyFont="1" applyAlignment="1">
      <alignment vertical="center"/>
    </xf>
    <xf numFmtId="0" fontId="15" fillId="3" borderId="0" xfId="83" applyFont="1" applyFill="1" applyAlignment="1">
      <alignment vertical="center"/>
    </xf>
    <xf numFmtId="0" fontId="52" fillId="0" borderId="0" xfId="83" applyFont="1" applyAlignment="1">
      <alignment vertical="center"/>
    </xf>
    <xf numFmtId="0" fontId="20" fillId="0" borderId="0" xfId="83" applyFont="1" applyAlignment="1">
      <alignment vertical="center"/>
    </xf>
    <xf numFmtId="0" fontId="14" fillId="0" borderId="6" xfId="235" applyFont="1" applyBorder="1" applyAlignment="1">
      <alignment horizontal="center" vertical="center" wrapText="1"/>
    </xf>
    <xf numFmtId="0" fontId="14" fillId="3" borderId="6" xfId="235" applyFont="1" applyFill="1" applyBorder="1" applyAlignment="1">
      <alignment horizontal="center" vertical="center" wrapText="1"/>
    </xf>
    <xf numFmtId="0" fontId="14" fillId="3" borderId="6" xfId="108" applyFont="1" applyFill="1" applyBorder="1" applyAlignment="1">
      <alignment horizontal="center" vertical="center" wrapText="1"/>
    </xf>
    <xf numFmtId="0" fontId="14" fillId="0" borderId="6" xfId="108" applyFont="1" applyBorder="1" applyAlignment="1">
      <alignment horizontal="center" vertical="center" wrapText="1"/>
    </xf>
    <xf numFmtId="0" fontId="14" fillId="0" borderId="7" xfId="235" applyFont="1" applyBorder="1" applyAlignment="1">
      <alignment horizontal="center" vertical="center" wrapText="1"/>
    </xf>
    <xf numFmtId="0" fontId="14" fillId="3" borderId="7" xfId="235" applyFont="1" applyFill="1" applyBorder="1" applyAlignment="1">
      <alignment horizontal="center" vertical="center" wrapText="1"/>
    </xf>
    <xf numFmtId="0" fontId="14" fillId="3" borderId="7" xfId="108" applyFont="1" applyFill="1" applyBorder="1" applyAlignment="1">
      <alignment horizontal="center" vertical="center" wrapText="1"/>
    </xf>
    <xf numFmtId="0" fontId="14" fillId="0" borderId="7" xfId="108" applyFont="1" applyBorder="1" applyAlignment="1">
      <alignment horizontal="center" vertical="center" wrapText="1"/>
    </xf>
    <xf numFmtId="0" fontId="53" fillId="3" borderId="1" xfId="232" applyNumberFormat="1" applyFont="1" applyFill="1" applyBorder="1" applyAlignment="1">
      <alignment horizontal="center" vertical="center"/>
    </xf>
    <xf numFmtId="0" fontId="53" fillId="3" borderId="1" xfId="232" applyFont="1" applyFill="1" applyBorder="1" applyAlignment="1">
      <alignment horizontal="center" vertical="center"/>
    </xf>
    <xf numFmtId="0" fontId="54" fillId="3" borderId="1" xfId="108" applyFont="1" applyFill="1" applyBorder="1" applyAlignment="1">
      <alignment horizontal="left" vertical="center" shrinkToFit="1"/>
    </xf>
    <xf numFmtId="0" fontId="55" fillId="3" borderId="1" xfId="108" applyFont="1" applyFill="1" applyBorder="1" applyAlignment="1">
      <alignment horizontal="center" vertical="center" wrapText="1"/>
    </xf>
    <xf numFmtId="0" fontId="56" fillId="3" borderId="1" xfId="0" applyFont="1" applyFill="1" applyBorder="1" applyAlignment="1">
      <alignment horizontal="center" vertical="center"/>
    </xf>
    <xf numFmtId="0" fontId="14" fillId="3" borderId="1" xfId="108" applyFont="1" applyFill="1" applyBorder="1" applyAlignment="1">
      <alignment horizontal="center" vertical="center" wrapText="1"/>
    </xf>
    <xf numFmtId="0" fontId="53" fillId="3" borderId="1" xfId="108" applyFont="1" applyFill="1" applyBorder="1" applyAlignment="1">
      <alignment horizontal="center" vertical="center" wrapText="1"/>
    </xf>
    <xf numFmtId="0" fontId="54" fillId="3" borderId="1" xfId="108" applyFont="1" applyFill="1" applyBorder="1" applyAlignment="1">
      <alignment horizontal="center" vertical="center" wrapText="1"/>
    </xf>
    <xf numFmtId="0" fontId="14" fillId="3" borderId="9" xfId="108" applyFont="1" applyFill="1" applyBorder="1" applyAlignment="1">
      <alignment horizontal="center" vertical="center" shrinkToFit="1"/>
    </xf>
    <xf numFmtId="0" fontId="14" fillId="3" borderId="14" xfId="108" applyFont="1" applyFill="1" applyBorder="1" applyAlignment="1">
      <alignment horizontal="center" vertical="center" shrinkToFit="1"/>
    </xf>
    <xf numFmtId="0" fontId="14" fillId="3" borderId="10" xfId="108" applyFont="1" applyFill="1" applyBorder="1" applyAlignment="1">
      <alignment horizontal="center" vertical="center" shrinkToFit="1"/>
    </xf>
    <xf numFmtId="0" fontId="20" fillId="3" borderId="1" xfId="108" applyFont="1" applyFill="1" applyBorder="1" applyAlignment="1">
      <alignment horizontal="center" vertical="center" wrapText="1"/>
    </xf>
    <xf numFmtId="0" fontId="14" fillId="3" borderId="1" xfId="232" applyFont="1" applyFill="1" applyBorder="1" applyAlignment="1">
      <alignment horizontal="center" vertical="center"/>
    </xf>
    <xf numFmtId="0" fontId="20" fillId="0" borderId="0" xfId="235" applyFont="1" applyAlignment="1">
      <alignment vertical="center"/>
    </xf>
    <xf numFmtId="0" fontId="17" fillId="0" borderId="1" xfId="108" applyFont="1" applyBorder="1" applyAlignment="1">
      <alignment horizontal="center" vertical="center" wrapText="1"/>
    </xf>
    <xf numFmtId="0" fontId="17" fillId="0" borderId="7" xfId="108" applyFont="1" applyBorder="1" applyAlignment="1">
      <alignment horizontal="center" vertical="center" wrapText="1"/>
    </xf>
    <xf numFmtId="0" fontId="53" fillId="3" borderId="1" xfId="104" applyFont="1" applyFill="1" applyBorder="1" applyAlignment="1">
      <alignment horizontal="center" vertical="center" wrapText="1"/>
    </xf>
    <xf numFmtId="0" fontId="20" fillId="3" borderId="1" xfId="104" applyFont="1" applyFill="1" applyBorder="1" applyAlignment="1">
      <alignment horizontal="center" vertical="center" wrapText="1"/>
    </xf>
    <xf numFmtId="0" fontId="20" fillId="3" borderId="1" xfId="232" applyFont="1" applyFill="1" applyBorder="1" applyAlignment="1">
      <alignment horizontal="center" vertical="center"/>
    </xf>
    <xf numFmtId="0" fontId="20" fillId="0" borderId="0" xfId="10" applyFont="1" applyFill="1" applyAlignment="1">
      <alignment horizontal="center" vertical="center" wrapText="1"/>
    </xf>
    <xf numFmtId="0" fontId="20" fillId="0" borderId="0" xfId="10" applyFont="1" applyFill="1" applyAlignment="1">
      <alignment vertical="center"/>
    </xf>
    <xf numFmtId="0" fontId="20" fillId="3" borderId="6" xfId="80" applyFont="1" applyFill="1" applyBorder="1" applyAlignment="1">
      <alignment horizontal="center" vertical="center" wrapText="1"/>
    </xf>
    <xf numFmtId="0" fontId="20" fillId="3" borderId="7" xfId="80" applyFont="1" applyFill="1" applyBorder="1" applyAlignment="1">
      <alignment horizontal="center" vertical="center" wrapText="1"/>
    </xf>
    <xf numFmtId="0" fontId="22" fillId="0" borderId="7" xfId="80" applyFont="1" applyBorder="1" applyAlignment="1">
      <alignment horizontal="center" vertical="center" wrapText="1"/>
    </xf>
    <xf numFmtId="0" fontId="57" fillId="0" borderId="0" xfId="0" applyFont="1">
      <alignment vertical="center"/>
    </xf>
    <xf numFmtId="0" fontId="57" fillId="0" borderId="15" xfId="0" applyFont="1" applyBorder="1">
      <alignment vertical="center"/>
    </xf>
    <xf numFmtId="0" fontId="54" fillId="3" borderId="6" xfId="108" applyFont="1" applyFill="1" applyBorder="1" applyAlignment="1">
      <alignment horizontal="center" vertical="center" wrapText="1"/>
    </xf>
    <xf numFmtId="0" fontId="54" fillId="3" borderId="6" xfId="235" applyFont="1" applyFill="1" applyBorder="1" applyAlignment="1">
      <alignment horizontal="center" vertical="center" wrapText="1"/>
    </xf>
    <xf numFmtId="0" fontId="14" fillId="3" borderId="9" xfId="108" applyFont="1" applyFill="1" applyBorder="1" applyAlignment="1">
      <alignment horizontal="center" vertical="center" wrapText="1"/>
    </xf>
    <xf numFmtId="0" fontId="14" fillId="3" borderId="14" xfId="108" applyFont="1" applyFill="1" applyBorder="1" applyAlignment="1">
      <alignment horizontal="center" vertical="center" wrapText="1"/>
    </xf>
    <xf numFmtId="0" fontId="54" fillId="3" borderId="7" xfId="108" applyFont="1" applyFill="1" applyBorder="1" applyAlignment="1">
      <alignment horizontal="center" vertical="center" wrapText="1"/>
    </xf>
    <xf numFmtId="0" fontId="54" fillId="3" borderId="7" xfId="235" applyFont="1" applyFill="1" applyBorder="1" applyAlignment="1">
      <alignment horizontal="center" vertical="center" wrapText="1"/>
    </xf>
    <xf numFmtId="0" fontId="34" fillId="3" borderId="7" xfId="108" applyFont="1" applyFill="1" applyBorder="1" applyAlignment="1">
      <alignment horizontal="center" vertical="center" wrapText="1"/>
    </xf>
    <xf numFmtId="0" fontId="58" fillId="3" borderId="1" xfId="232" applyFont="1" applyFill="1" applyBorder="1" applyAlignment="1">
      <alignment vertical="center"/>
    </xf>
    <xf numFmtId="0" fontId="55" fillId="3" borderId="1" xfId="235" applyFont="1" applyFill="1" applyBorder="1" applyAlignment="1">
      <alignment horizontal="center" vertical="center" wrapText="1"/>
    </xf>
    <xf numFmtId="0" fontId="55" fillId="3" borderId="7" xfId="235" applyFont="1" applyFill="1" applyBorder="1" applyAlignment="1">
      <alignment horizontal="center" vertical="center" wrapText="1"/>
    </xf>
    <xf numFmtId="0" fontId="55" fillId="3" borderId="7" xfId="108" applyFont="1" applyFill="1" applyBorder="1" applyAlignment="1">
      <alignment horizontal="center" vertical="center" wrapText="1"/>
    </xf>
    <xf numFmtId="0" fontId="59" fillId="3" borderId="1" xfId="108" applyFont="1" applyFill="1" applyBorder="1" applyAlignment="1">
      <alignment horizontal="center" vertical="center" wrapText="1"/>
    </xf>
    <xf numFmtId="0" fontId="22" fillId="3" borderId="1" xfId="108" applyFont="1" applyFill="1" applyBorder="1" applyAlignment="1">
      <alignment horizontal="center" vertical="center" wrapText="1"/>
    </xf>
    <xf numFmtId="0" fontId="53" fillId="3" borderId="1" xfId="231" applyFont="1" applyFill="1" applyBorder="1" applyAlignment="1">
      <alignment horizontal="center" vertical="center"/>
    </xf>
    <xf numFmtId="0" fontId="53" fillId="3" borderId="1" xfId="235" applyFont="1" applyFill="1" applyBorder="1" applyAlignment="1">
      <alignment vertical="center"/>
    </xf>
    <xf numFmtId="0" fontId="53" fillId="3" borderId="1" xfId="0" applyFont="1" applyFill="1" applyBorder="1">
      <alignment vertical="center"/>
    </xf>
    <xf numFmtId="0" fontId="14" fillId="3" borderId="10" xfId="108" applyFont="1" applyFill="1" applyBorder="1" applyAlignment="1">
      <alignment horizontal="center" vertical="center" wrapText="1"/>
    </xf>
    <xf numFmtId="0" fontId="14" fillId="3" borderId="1" xfId="80" applyFont="1" applyFill="1" applyBorder="1" applyAlignment="1">
      <alignment horizontal="center" vertical="center" wrapText="1"/>
    </xf>
    <xf numFmtId="0" fontId="0" fillId="3" borderId="1" xfId="0" applyFill="1" applyBorder="1" applyAlignment="1">
      <alignment horizontal="center" vertical="center"/>
    </xf>
    <xf numFmtId="0" fontId="20" fillId="0" borderId="1" xfId="80" applyFont="1" applyBorder="1" applyAlignment="1">
      <alignment horizontal="center" vertical="center"/>
    </xf>
    <xf numFmtId="0" fontId="20" fillId="0" borderId="1" xfId="218" applyFont="1" applyBorder="1" applyAlignment="1">
      <alignment horizontal="center" vertical="center"/>
    </xf>
    <xf numFmtId="0" fontId="20" fillId="3" borderId="1" xfId="235" applyFont="1" applyFill="1" applyBorder="1" applyAlignment="1">
      <alignment horizontal="center" vertical="center"/>
    </xf>
    <xf numFmtId="0" fontId="20" fillId="3" borderId="1" xfId="218" applyFont="1" applyFill="1" applyBorder="1" applyAlignment="1">
      <alignment horizontal="center" vertical="center"/>
    </xf>
    <xf numFmtId="0" fontId="20" fillId="3" borderId="1" xfId="235" applyFont="1" applyFill="1" applyBorder="1" applyAlignment="1">
      <alignment vertical="center"/>
    </xf>
    <xf numFmtId="0" fontId="60" fillId="0" borderId="0" xfId="235" applyFont="1" applyAlignment="1">
      <alignment vertical="center"/>
    </xf>
    <xf numFmtId="183" fontId="57" fillId="0" borderId="0" xfId="0" applyNumberFormat="1" applyFont="1">
      <alignment vertical="center"/>
    </xf>
    <xf numFmtId="183" fontId="57" fillId="0" borderId="15" xfId="0" applyNumberFormat="1" applyFont="1" applyBorder="1">
      <alignment vertical="center"/>
    </xf>
    <xf numFmtId="183" fontId="14" fillId="0" borderId="11" xfId="235" applyNumberFormat="1" applyFont="1" applyBorder="1" applyAlignment="1">
      <alignment horizontal="center" vertical="center"/>
    </xf>
    <xf numFmtId="183" fontId="14" fillId="0" borderId="13" xfId="235" applyNumberFormat="1" applyFont="1" applyBorder="1" applyAlignment="1">
      <alignment horizontal="center" vertical="center"/>
    </xf>
    <xf numFmtId="183" fontId="14" fillId="0" borderId="1" xfId="104" applyNumberFormat="1" applyFont="1" applyFill="1" applyBorder="1" applyAlignment="1">
      <alignment horizontal="center" vertical="center"/>
    </xf>
    <xf numFmtId="183" fontId="14" fillId="0" borderId="1" xfId="235" applyNumberFormat="1" applyFont="1" applyBorder="1" applyAlignment="1">
      <alignment horizontal="center" vertical="center"/>
    </xf>
    <xf numFmtId="183" fontId="14" fillId="0" borderId="1" xfId="235" applyNumberFormat="1" applyFont="1" applyBorder="1" applyAlignment="1">
      <alignment horizontal="center" vertical="center" wrapText="1"/>
    </xf>
    <xf numFmtId="0" fontId="20" fillId="3" borderId="1" xfId="0" applyFont="1" applyFill="1" applyBorder="1">
      <alignment vertical="center"/>
    </xf>
    <xf numFmtId="183" fontId="20" fillId="3" borderId="1" xfId="104" applyNumberFormat="1" applyFont="1" applyFill="1" applyBorder="1" applyAlignment="1">
      <alignment horizontal="center" vertical="center" wrapText="1"/>
    </xf>
    <xf numFmtId="183" fontId="20" fillId="3" borderId="1" xfId="235" applyNumberFormat="1" applyFont="1" applyFill="1" applyBorder="1" applyAlignment="1">
      <alignment horizontal="center" vertical="center"/>
    </xf>
    <xf numFmtId="183" fontId="20" fillId="3" borderId="1" xfId="104" applyNumberFormat="1" applyFont="1" applyFill="1" applyBorder="1" applyAlignment="1">
      <alignment horizontal="center" vertical="center"/>
    </xf>
    <xf numFmtId="183" fontId="20" fillId="0" borderId="1" xfId="104" applyNumberFormat="1" applyFont="1" applyFill="1" applyBorder="1" applyAlignment="1">
      <alignment horizontal="center" vertical="center" wrapText="1"/>
    </xf>
    <xf numFmtId="0" fontId="32" fillId="3" borderId="1" xfId="0" applyFont="1" applyFill="1" applyBorder="1">
      <alignment vertical="center"/>
    </xf>
    <xf numFmtId="183" fontId="20" fillId="3" borderId="1" xfId="10" applyNumberFormat="1" applyFont="1" applyFill="1" applyBorder="1" applyAlignment="1">
      <alignment vertical="center"/>
    </xf>
    <xf numFmtId="183" fontId="0" fillId="0" borderId="0" xfId="235" applyNumberFormat="1" applyFont="1" applyAlignment="1">
      <alignment vertical="center"/>
    </xf>
    <xf numFmtId="183" fontId="9" fillId="0" borderId="0" xfId="235" applyNumberFormat="1" applyAlignment="1">
      <alignment vertical="center"/>
    </xf>
    <xf numFmtId="0" fontId="24" fillId="0" borderId="0" xfId="83" applyFont="1" applyAlignment="1">
      <alignment horizontal="right" vertical="center"/>
    </xf>
    <xf numFmtId="183" fontId="14" fillId="0" borderId="12" xfId="235" applyNumberFormat="1" applyFont="1" applyBorder="1" applyAlignment="1">
      <alignment horizontal="center" vertical="center"/>
    </xf>
    <xf numFmtId="0" fontId="14" fillId="0" borderId="1" xfId="235" applyFont="1" applyBorder="1" applyAlignment="1">
      <alignment horizontal="center" vertical="center" wrapText="1"/>
    </xf>
    <xf numFmtId="183" fontId="20" fillId="0" borderId="1" xfId="235" applyNumberFormat="1" applyFont="1" applyBorder="1" applyAlignment="1">
      <alignment horizontal="center" vertical="center" wrapText="1"/>
    </xf>
    <xf numFmtId="0" fontId="20" fillId="0" borderId="1" xfId="235" applyFont="1" applyBorder="1" applyAlignment="1">
      <alignment horizontal="center" vertical="center" wrapText="1"/>
    </xf>
    <xf numFmtId="183" fontId="37" fillId="0" borderId="1" xfId="104" applyNumberFormat="1" applyFont="1" applyFill="1" applyBorder="1" applyAlignment="1">
      <alignment horizontal="center" vertical="center" wrapText="1"/>
    </xf>
    <xf numFmtId="183" fontId="20" fillId="0" borderId="1" xfId="232" applyNumberFormat="1" applyFont="1" applyFill="1" applyBorder="1" applyAlignment="1">
      <alignment horizontal="right" vertical="center"/>
    </xf>
    <xf numFmtId="0" fontId="14" fillId="0" borderId="1" xfId="235" applyFont="1" applyBorder="1" applyAlignment="1">
      <alignment vertical="center"/>
    </xf>
    <xf numFmtId="183" fontId="20" fillId="0" borderId="1" xfId="79" applyNumberFormat="1" applyFont="1" applyBorder="1" applyAlignment="1">
      <alignment horizontal="center" vertical="center"/>
    </xf>
    <xf numFmtId="183" fontId="20" fillId="3" borderId="1" xfId="232" applyNumberFormat="1" applyFont="1" applyFill="1" applyBorder="1" applyAlignment="1">
      <alignment horizontal="right" vertical="center"/>
    </xf>
    <xf numFmtId="0" fontId="14" fillId="3" borderId="1" xfId="235" applyFont="1" applyFill="1" applyBorder="1" applyAlignment="1">
      <alignment vertical="center"/>
    </xf>
    <xf numFmtId="183" fontId="20" fillId="3" borderId="1" xfId="79" applyNumberFormat="1" applyFont="1" applyFill="1" applyBorder="1" applyAlignment="1">
      <alignment horizontal="center" vertical="center"/>
    </xf>
    <xf numFmtId="183" fontId="14" fillId="3" borderId="1" xfId="232" applyNumberFormat="1" applyFont="1" applyFill="1" applyBorder="1" applyAlignment="1">
      <alignment horizontal="left" vertical="center"/>
    </xf>
    <xf numFmtId="183" fontId="20" fillId="0" borderId="9" xfId="24" applyNumberFormat="1" applyFont="1" applyBorder="1" applyAlignment="1">
      <alignment horizontal="right" vertical="center" shrinkToFit="1"/>
    </xf>
    <xf numFmtId="14" fontId="20" fillId="0" borderId="0" xfId="0" applyNumberFormat="1" applyFont="1" applyAlignment="1">
      <alignment horizontal="right" vertical="center"/>
    </xf>
    <xf numFmtId="14" fontId="15" fillId="0" borderId="1" xfId="215" applyNumberFormat="1" applyFont="1" applyBorder="1" applyAlignment="1">
      <alignment horizontal="center" vertical="center"/>
    </xf>
    <xf numFmtId="0" fontId="20" fillId="0" borderId="15" xfId="0" applyFont="1" applyBorder="1" applyAlignment="1">
      <alignment horizontal="center" vertical="center"/>
    </xf>
    <xf numFmtId="0" fontId="54" fillId="0" borderId="1" xfId="0" applyFont="1" applyBorder="1" applyAlignment="1">
      <alignment horizontal="center" vertical="center" wrapText="1"/>
    </xf>
    <xf numFmtId="0" fontId="54" fillId="0" borderId="1" xfId="0" applyFont="1" applyBorder="1" applyAlignment="1">
      <alignment horizontal="left" vertical="center" wrapText="1"/>
    </xf>
    <xf numFmtId="183" fontId="14" fillId="0" borderId="9" xfId="0" applyNumberFormat="1" applyFont="1" applyBorder="1" applyAlignment="1">
      <alignment horizontal="center" vertical="center"/>
    </xf>
    <xf numFmtId="183" fontId="20" fillId="0" borderId="10" xfId="0" applyNumberFormat="1" applyFont="1" applyBorder="1" applyAlignment="1">
      <alignment horizontal="center" vertical="center"/>
    </xf>
    <xf numFmtId="0" fontId="20" fillId="0" borderId="7" xfId="0" applyFont="1" applyBorder="1" applyAlignment="1">
      <alignment horizontal="center" vertical="center" wrapText="1"/>
    </xf>
    <xf numFmtId="182" fontId="15" fillId="0" borderId="1" xfId="215" applyFont="1" applyBorder="1" applyAlignment="1">
      <alignment horizontal="center" wrapText="1"/>
    </xf>
    <xf numFmtId="183" fontId="15" fillId="0" borderId="1" xfId="215" applyNumberFormat="1" applyFont="1" applyBorder="1" applyAlignment="1">
      <alignment horizontal="right" vertical="center"/>
    </xf>
    <xf numFmtId="0" fontId="20" fillId="0" borderId="0" xfId="0" applyFont="1" applyAlignment="1">
      <alignment horizontal="left" vertical="center"/>
    </xf>
    <xf numFmtId="0" fontId="28"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Font="1" applyProtection="1">
      <alignment vertical="center"/>
      <protection locked="0"/>
    </xf>
    <xf numFmtId="14" fontId="20" fillId="0" borderId="0" xfId="0" applyNumberFormat="1" applyFont="1" applyProtection="1">
      <alignment vertical="center"/>
      <protection locked="0"/>
    </xf>
    <xf numFmtId="0" fontId="20" fillId="0" borderId="0" xfId="0" applyFont="1" applyAlignment="1" applyProtection="1">
      <alignment horizontal="left" vertical="center"/>
      <protection locked="0"/>
    </xf>
    <xf numFmtId="0" fontId="30" fillId="0" borderId="0" xfId="12" applyFont="1" applyAlignment="1" applyProtection="1">
      <alignment horizontal="left" vertical="center" wrapText="1"/>
      <protection locked="0"/>
    </xf>
    <xf numFmtId="0" fontId="20"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4" fillId="0" borderId="1" xfId="0" applyFont="1" applyBorder="1" applyAlignment="1" applyProtection="1">
      <alignment horizontal="center" vertical="center"/>
      <protection locked="0"/>
    </xf>
    <xf numFmtId="0" fontId="14" fillId="6" borderId="1" xfId="0" applyFont="1" applyFill="1" applyBorder="1" applyAlignment="1" applyProtection="1">
      <alignment horizontal="center" vertical="center" wrapText="1"/>
      <protection locked="0"/>
    </xf>
    <xf numFmtId="0" fontId="14" fillId="6" borderId="6" xfId="0" applyFont="1" applyFill="1" applyBorder="1" applyAlignment="1" applyProtection="1">
      <alignment horizontal="center" vertical="center" wrapText="1"/>
      <protection locked="0"/>
    </xf>
    <xf numFmtId="0" fontId="14" fillId="0" borderId="6"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4" fillId="6" borderId="7" xfId="0" applyFont="1" applyFill="1" applyBorder="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protection locked="0"/>
    </xf>
    <xf numFmtId="0" fontId="20" fillId="6" borderId="1" xfId="0" applyFont="1" applyFill="1" applyBorder="1" applyAlignment="1" applyProtection="1">
      <alignment horizontal="left" vertical="center"/>
      <protection locked="0"/>
    </xf>
    <xf numFmtId="0" fontId="14" fillId="0" borderId="9"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20" fillId="6" borderId="1" xfId="0" applyFont="1" applyFill="1" applyBorder="1" applyProtection="1">
      <alignment vertical="center"/>
      <protection locked="0"/>
    </xf>
    <xf numFmtId="14" fontId="20" fillId="0" borderId="0" xfId="0" applyNumberFormat="1" applyFont="1" applyAlignment="1" applyProtection="1">
      <alignment horizontal="center" vertical="center" wrapText="1"/>
      <protection locked="0"/>
    </xf>
    <xf numFmtId="183" fontId="20" fillId="0" borderId="0" xfId="0" applyNumberFormat="1" applyFont="1" applyAlignment="1" applyProtection="1">
      <alignment horizontal="center" vertical="center" wrapText="1"/>
      <protection locked="0"/>
    </xf>
    <xf numFmtId="183" fontId="20" fillId="0" borderId="0" xfId="0" applyNumberFormat="1" applyFont="1" applyProtection="1">
      <alignment vertical="center"/>
      <protection locked="0"/>
    </xf>
    <xf numFmtId="14" fontId="14" fillId="0" borderId="1" xfId="0" applyNumberFormat="1" applyFont="1" applyBorder="1" applyAlignment="1" applyProtection="1">
      <alignment horizontal="center" vertical="center" wrapText="1"/>
      <protection locked="0"/>
    </xf>
    <xf numFmtId="0" fontId="14" fillId="0" borderId="6" xfId="16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183" fontId="14" fillId="0" borderId="1" xfId="0" applyNumberFormat="1" applyFont="1" applyBorder="1" applyAlignment="1" applyProtection="1">
      <alignment horizontal="center" vertical="center"/>
      <protection locked="0"/>
    </xf>
    <xf numFmtId="183" fontId="20" fillId="0" borderId="1" xfId="0" applyNumberFormat="1" applyFont="1" applyBorder="1" applyAlignment="1" applyProtection="1">
      <alignment horizontal="center" vertical="center"/>
      <protection locked="0"/>
    </xf>
    <xf numFmtId="183" fontId="14" fillId="0" borderId="9" xfId="0" applyNumberFormat="1" applyFont="1" applyBorder="1" applyAlignment="1" applyProtection="1">
      <alignment horizontal="center" vertical="center"/>
      <protection locked="0"/>
    </xf>
    <xf numFmtId="183" fontId="20" fillId="0" borderId="10" xfId="0" applyNumberFormat="1" applyFont="1" applyBorder="1" applyAlignment="1" applyProtection="1">
      <alignment horizontal="center" vertical="center"/>
      <protection locked="0"/>
    </xf>
    <xf numFmtId="14" fontId="20" fillId="0" borderId="1" xfId="0" applyNumberFormat="1" applyFont="1" applyBorder="1" applyAlignment="1" applyProtection="1">
      <alignment horizontal="center" vertical="center"/>
      <protection locked="0"/>
    </xf>
    <xf numFmtId="0" fontId="20" fillId="0" borderId="7" xfId="161" applyFont="1" applyBorder="1" applyAlignment="1" applyProtection="1">
      <alignment horizontal="center" vertical="center" wrapText="1"/>
      <protection locked="0"/>
    </xf>
    <xf numFmtId="182" fontId="20" fillId="0" borderId="1" xfId="215" applyFont="1" applyBorder="1" applyAlignment="1" applyProtection="1">
      <alignment horizontal="right" vertical="center"/>
      <protection locked="0"/>
    </xf>
    <xf numFmtId="0" fontId="20" fillId="0" borderId="1" xfId="0" applyFont="1" applyBorder="1" applyAlignment="1" applyProtection="1">
      <alignment horizontal="right" vertical="center"/>
      <protection locked="0"/>
    </xf>
    <xf numFmtId="183" fontId="20" fillId="0" borderId="1" xfId="0" applyNumberFormat="1" applyFont="1" applyBorder="1" applyAlignment="1" applyProtection="1">
      <alignment horizontal="right" vertical="center"/>
      <protection locked="0"/>
    </xf>
    <xf numFmtId="0" fontId="20" fillId="0" borderId="1" xfId="0" applyFont="1" applyBorder="1" applyProtection="1">
      <alignment vertical="center"/>
      <protection locked="0"/>
    </xf>
    <xf numFmtId="0" fontId="28"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183" fontId="14" fillId="0" borderId="1" xfId="0" applyNumberFormat="1" applyFont="1" applyBorder="1" applyAlignment="1" applyProtection="1">
      <alignment horizontal="center" vertical="center" wrapText="1"/>
      <protection locked="0"/>
    </xf>
    <xf numFmtId="183" fontId="14" fillId="0" borderId="6" xfId="0" applyNumberFormat="1" applyFont="1" applyBorder="1" applyAlignment="1" applyProtection="1">
      <alignment horizontal="center" vertical="center" wrapText="1"/>
      <protection locked="0"/>
    </xf>
    <xf numFmtId="183" fontId="20" fillId="0" borderId="7" xfId="0" applyNumberFormat="1" applyFont="1" applyBorder="1" applyAlignment="1" applyProtection="1">
      <alignment horizontal="center" vertical="center" wrapText="1"/>
      <protection locked="0"/>
    </xf>
    <xf numFmtId="183" fontId="14" fillId="0" borderId="0" xfId="0" applyNumberFormat="1" applyFont="1" applyAlignment="1" applyProtection="1">
      <alignment horizontal="left" vertical="center"/>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left" vertical="center"/>
      <protection locked="0"/>
    </xf>
    <xf numFmtId="0" fontId="28" fillId="0" borderId="0" xfId="0" applyFont="1" applyAlignment="1" applyProtection="1">
      <alignment horizontal="center" vertical="center"/>
      <protection locked="0"/>
    </xf>
    <xf numFmtId="190" fontId="20" fillId="0" borderId="0" xfId="0" applyNumberFormat="1" applyFont="1">
      <alignment vertical="center"/>
    </xf>
    <xf numFmtId="0" fontId="37" fillId="0" borderId="1" xfId="12" applyFont="1" applyBorder="1" applyAlignment="1" applyProtection="1">
      <alignment vertical="center"/>
    </xf>
    <xf numFmtId="49" fontId="14" fillId="0" borderId="1" xfId="0" applyNumberFormat="1" applyFont="1" applyBorder="1" applyAlignment="1">
      <alignment horizontal="left" vertical="center"/>
    </xf>
    <xf numFmtId="190" fontId="28" fillId="0" borderId="0" xfId="0" applyNumberFormat="1" applyFont="1">
      <alignment vertical="center"/>
    </xf>
    <xf numFmtId="183" fontId="20" fillId="0" borderId="7" xfId="0" applyNumberFormat="1" applyFont="1" applyBorder="1" applyAlignment="1">
      <alignment horizontal="center" vertical="center"/>
    </xf>
    <xf numFmtId="190" fontId="14" fillId="0" borderId="1" xfId="0" applyNumberFormat="1" applyFont="1" applyBorder="1" applyAlignment="1">
      <alignment horizontal="center" vertical="center"/>
    </xf>
    <xf numFmtId="190" fontId="20" fillId="0" borderId="9" xfId="0" applyNumberFormat="1" applyFont="1" applyBorder="1" applyAlignment="1">
      <alignment horizontal="center" vertical="center"/>
    </xf>
    <xf numFmtId="190" fontId="20" fillId="0" borderId="10" xfId="0" applyNumberFormat="1" applyFont="1" applyBorder="1" applyAlignment="1">
      <alignment horizontal="center" vertical="center"/>
    </xf>
    <xf numFmtId="190" fontId="20" fillId="0" borderId="1" xfId="0" applyNumberFormat="1" applyFont="1" applyBorder="1" applyAlignment="1">
      <alignment horizontal="center" vertical="center"/>
    </xf>
    <xf numFmtId="190" fontId="14" fillId="0" borderId="1" xfId="0" applyNumberFormat="1" applyFont="1" applyBorder="1" applyAlignment="1">
      <alignment horizontal="left" vertical="center"/>
    </xf>
    <xf numFmtId="190" fontId="20" fillId="0" borderId="1" xfId="0" applyNumberFormat="1" applyFont="1" applyBorder="1" applyAlignment="1">
      <alignment horizontal="right" vertical="center"/>
    </xf>
    <xf numFmtId="190" fontId="20" fillId="0" borderId="1" xfId="0" applyNumberFormat="1" applyFont="1" applyBorder="1" applyAlignment="1">
      <alignment horizontal="left" vertical="center"/>
    </xf>
    <xf numFmtId="190" fontId="20" fillId="0" borderId="0" xfId="0" applyNumberFormat="1" applyFont="1" applyAlignment="1">
      <alignment horizontal="left" vertical="center"/>
    </xf>
    <xf numFmtId="190" fontId="20" fillId="0" borderId="0" xfId="0" applyNumberFormat="1" applyFont="1" applyAlignment="1">
      <alignment horizontal="right" vertical="center"/>
    </xf>
    <xf numFmtId="190" fontId="14" fillId="0" borderId="0" xfId="0" applyNumberFormat="1" applyFont="1" applyAlignment="1">
      <alignment horizontal="right" vertical="center"/>
    </xf>
    <xf numFmtId="0" fontId="28" fillId="0" borderId="0" xfId="237" applyFont="1" applyAlignment="1">
      <alignment vertical="center"/>
    </xf>
    <xf numFmtId="0" fontId="20" fillId="0" borderId="0" xfId="237" applyFont="1" applyAlignment="1">
      <alignment horizontal="center" vertical="center" wrapText="1"/>
    </xf>
    <xf numFmtId="0" fontId="61" fillId="0" borderId="0" xfId="237" applyFont="1" applyAlignment="1">
      <alignment horizontal="center" vertical="center" wrapText="1"/>
    </xf>
    <xf numFmtId="219" fontId="14" fillId="0" borderId="0" xfId="237" applyNumberFormat="1" applyFont="1" applyAlignment="1">
      <alignment horizontal="center" vertical="center"/>
    </xf>
    <xf numFmtId="219" fontId="20" fillId="0" borderId="0" xfId="237" applyNumberFormat="1" applyFont="1" applyAlignment="1">
      <alignment horizontal="center" vertical="center"/>
    </xf>
    <xf numFmtId="219" fontId="20" fillId="0" borderId="15" xfId="237" applyNumberFormat="1" applyFont="1" applyBorder="1" applyAlignment="1">
      <alignment horizontal="left" vertical="center"/>
    </xf>
    <xf numFmtId="0" fontId="14" fillId="0" borderId="1" xfId="237" applyFont="1" applyFill="1" applyBorder="1" applyAlignment="1">
      <alignment horizontal="center" vertical="center" wrapText="1"/>
    </xf>
    <xf numFmtId="0" fontId="20" fillId="0" borderId="1" xfId="237" applyFont="1" applyFill="1" applyBorder="1" applyAlignment="1">
      <alignment horizontal="left" vertical="center"/>
    </xf>
    <xf numFmtId="0" fontId="20" fillId="0" borderId="1" xfId="237" applyFont="1" applyBorder="1" applyAlignment="1">
      <alignment horizontal="left" vertical="center"/>
    </xf>
    <xf numFmtId="14" fontId="20" fillId="0" borderId="1" xfId="237" applyNumberFormat="1" applyFont="1" applyBorder="1" applyAlignment="1">
      <alignment horizontal="center" vertical="center"/>
    </xf>
    <xf numFmtId="0" fontId="20" fillId="0" borderId="0" xfId="237" applyNumberFormat="1" applyFont="1" applyAlignment="1">
      <alignment horizontal="center" vertical="center"/>
    </xf>
    <xf numFmtId="0" fontId="14" fillId="0" borderId="10" xfId="237" applyFont="1" applyBorder="1" applyAlignment="1">
      <alignment horizontal="center" vertical="center" wrapText="1"/>
    </xf>
    <xf numFmtId="0" fontId="20" fillId="0" borderId="1" xfId="237" applyFont="1" applyBorder="1" applyAlignment="1">
      <alignment horizontal="right" vertical="center"/>
    </xf>
    <xf numFmtId="0" fontId="20" fillId="0" borderId="10" xfId="237" applyFont="1" applyBorder="1" applyAlignment="1">
      <alignment horizontal="right" vertical="center"/>
    </xf>
    <xf numFmtId="0" fontId="0" fillId="0" borderId="14" xfId="237" applyBorder="1" applyAlignment="1"/>
    <xf numFmtId="0" fontId="0" fillId="0" borderId="10" xfId="237" applyBorder="1" applyAlignment="1"/>
    <xf numFmtId="0" fontId="14" fillId="0" borderId="9" xfId="237" applyFont="1" applyBorder="1" applyAlignment="1">
      <alignment horizontal="left" vertical="center"/>
    </xf>
    <xf numFmtId="0" fontId="14" fillId="0" borderId="14" xfId="237" applyFont="1" applyBorder="1" applyAlignment="1">
      <alignment horizontal="left" vertical="center"/>
    </xf>
    <xf numFmtId="0" fontId="14" fillId="0" borderId="10" xfId="237" applyFont="1" applyBorder="1" applyAlignment="1">
      <alignment horizontal="left" vertical="center"/>
    </xf>
    <xf numFmtId="0" fontId="14" fillId="0" borderId="1" xfId="237" applyFont="1" applyBorder="1" applyAlignment="1">
      <alignment horizontal="center" vertical="center"/>
    </xf>
    <xf numFmtId="0" fontId="14" fillId="0" borderId="6" xfId="237" applyFont="1" applyBorder="1" applyAlignment="1">
      <alignment horizontal="center" vertical="center" wrapText="1"/>
    </xf>
    <xf numFmtId="0" fontId="14" fillId="0" borderId="6" xfId="161" applyFont="1" applyBorder="1" applyAlignment="1">
      <alignment horizontal="center" vertical="center" wrapText="1"/>
    </xf>
    <xf numFmtId="0" fontId="20" fillId="0" borderId="7" xfId="237" applyFont="1" applyBorder="1" applyAlignment="1">
      <alignment horizontal="center" vertical="center" wrapText="1"/>
    </xf>
    <xf numFmtId="0" fontId="14" fillId="0" borderId="7" xfId="237" applyFont="1" applyBorder="1" applyAlignment="1">
      <alignment horizontal="center" vertical="center" wrapText="1"/>
    </xf>
    <xf numFmtId="0" fontId="20" fillId="0" borderId="7" xfId="161" applyFont="1" applyBorder="1" applyAlignment="1">
      <alignment horizontal="center" vertical="center" wrapText="1"/>
    </xf>
    <xf numFmtId="0" fontId="14" fillId="0" borderId="11" xfId="237" applyFont="1" applyBorder="1" applyAlignment="1">
      <alignment horizontal="center" vertical="center" wrapText="1"/>
    </xf>
    <xf numFmtId="0" fontId="14" fillId="0" borderId="13" xfId="237" applyFont="1" applyBorder="1" applyAlignment="1">
      <alignment horizontal="center" vertical="center" wrapText="1"/>
    </xf>
    <xf numFmtId="0" fontId="14" fillId="0" borderId="6" xfId="237" applyFont="1" applyBorder="1" applyAlignment="1">
      <alignment horizontal="center" vertical="center"/>
    </xf>
    <xf numFmtId="0" fontId="14" fillId="0" borderId="16" xfId="237" applyFont="1" applyBorder="1" applyAlignment="1">
      <alignment horizontal="center" vertical="center" wrapText="1"/>
    </xf>
    <xf numFmtId="0" fontId="14" fillId="0" borderId="17" xfId="237" applyFont="1" applyBorder="1" applyAlignment="1">
      <alignment horizontal="center" vertical="center" wrapText="1"/>
    </xf>
    <xf numFmtId="0" fontId="14" fillId="0" borderId="7" xfId="237" applyFont="1" applyBorder="1" applyAlignment="1">
      <alignment horizontal="center" vertical="center"/>
    </xf>
    <xf numFmtId="0" fontId="20" fillId="0" borderId="9" xfId="237" applyFont="1" applyBorder="1" applyAlignment="1">
      <alignment horizontal="center" vertical="center"/>
    </xf>
    <xf numFmtId="0" fontId="20" fillId="0" borderId="10" xfId="237" applyFont="1" applyBorder="1" applyAlignment="1">
      <alignment horizontal="center" vertical="center"/>
    </xf>
    <xf numFmtId="0" fontId="28" fillId="0" borderId="0" xfId="237" applyFont="1" applyAlignment="1">
      <alignment vertical="center" wrapText="1"/>
    </xf>
    <xf numFmtId="0" fontId="20" fillId="0" borderId="0" xfId="237" applyNumberFormat="1" applyFont="1" applyAlignment="1">
      <alignment vertical="center"/>
    </xf>
    <xf numFmtId="0" fontId="14" fillId="6" borderId="1" xfId="237" applyFont="1" applyFill="1" applyBorder="1" applyAlignment="1">
      <alignment horizontal="center" vertical="center" wrapText="1"/>
    </xf>
    <xf numFmtId="0" fontId="20" fillId="6" borderId="1" xfId="237" applyFont="1" applyFill="1" applyBorder="1" applyAlignment="1">
      <alignment horizontal="center" vertical="center"/>
    </xf>
    <xf numFmtId="0" fontId="20" fillId="6" borderId="1" xfId="237" applyFont="1" applyFill="1" applyBorder="1" applyAlignment="1">
      <alignment horizontal="left" vertical="center"/>
    </xf>
    <xf numFmtId="14" fontId="20" fillId="0" borderId="0" xfId="237" applyNumberFormat="1" applyFont="1" applyAlignment="1">
      <alignment vertical="center"/>
    </xf>
    <xf numFmtId="0" fontId="14" fillId="0" borderId="1" xfId="237" applyNumberFormat="1" applyFont="1" applyBorder="1" applyAlignment="1">
      <alignment horizontal="center" vertical="center"/>
    </xf>
    <xf numFmtId="0" fontId="20" fillId="5" borderId="6" xfId="237" applyFont="1" applyFill="1" applyBorder="1" applyAlignment="1">
      <alignment horizontal="center" vertical="center"/>
    </xf>
    <xf numFmtId="0" fontId="14" fillId="5" borderId="1" xfId="237" applyFont="1" applyFill="1" applyBorder="1" applyAlignment="1">
      <alignment horizontal="center" vertical="center"/>
    </xf>
    <xf numFmtId="0" fontId="14" fillId="5" borderId="6" xfId="0" applyFont="1" applyFill="1" applyBorder="1" applyAlignment="1">
      <alignment horizontal="center" vertical="center" wrapText="1"/>
    </xf>
    <xf numFmtId="0" fontId="14" fillId="5" borderId="6" xfId="237"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7" xfId="237" applyFont="1" applyFill="1" applyBorder="1" applyAlignment="1">
      <alignment horizontal="center" vertical="center"/>
    </xf>
    <xf numFmtId="0" fontId="20" fillId="5" borderId="1" xfId="237" applyFont="1" applyFill="1" applyBorder="1" applyAlignment="1">
      <alignment horizontal="center" vertical="center"/>
    </xf>
    <xf numFmtId="0" fontId="20" fillId="5" borderId="7" xfId="0" applyFont="1" applyFill="1" applyBorder="1" applyAlignment="1">
      <alignment horizontal="center" vertical="center" wrapText="1"/>
    </xf>
    <xf numFmtId="0" fontId="20" fillId="5" borderId="7" xfId="237" applyFont="1" applyFill="1" applyBorder="1" applyAlignment="1">
      <alignment horizontal="center" vertical="center" wrapText="1"/>
    </xf>
    <xf numFmtId="0" fontId="14" fillId="5" borderId="7" xfId="237" applyFont="1" applyFill="1" applyBorder="1" applyAlignment="1">
      <alignment horizontal="center" vertical="center" wrapText="1"/>
    </xf>
    <xf numFmtId="14" fontId="14" fillId="0" borderId="0" xfId="0" applyNumberFormat="1" applyFont="1" applyAlignment="1">
      <alignment horizontal="center" vertical="center" wrapText="1"/>
    </xf>
    <xf numFmtId="14" fontId="14" fillId="0" borderId="1" xfId="237" applyNumberFormat="1" applyFont="1" applyBorder="1" applyAlignment="1">
      <alignment horizontal="center" vertical="center" wrapText="1"/>
    </xf>
    <xf numFmtId="183" fontId="14" fillId="0" borderId="1" xfId="237" applyNumberFormat="1" applyFont="1" applyBorder="1" applyAlignment="1">
      <alignment horizontal="center" vertical="center"/>
    </xf>
    <xf numFmtId="183" fontId="14" fillId="0" borderId="10" xfId="237" applyNumberFormat="1" applyFont="1" applyBorder="1" applyAlignment="1">
      <alignment horizontal="center" vertical="center"/>
    </xf>
    <xf numFmtId="183" fontId="20" fillId="0" borderId="1" xfId="237" applyNumberFormat="1" applyFont="1" applyBorder="1" applyAlignment="1">
      <alignment horizontal="center" vertical="center"/>
    </xf>
    <xf numFmtId="183" fontId="14" fillId="0" borderId="9" xfId="237" applyNumberFormat="1" applyFont="1" applyBorder="1" applyAlignment="1">
      <alignment horizontal="center" vertical="center"/>
    </xf>
    <xf numFmtId="183" fontId="20" fillId="0" borderId="10" xfId="237" applyNumberFormat="1" applyFont="1" applyBorder="1" applyAlignment="1">
      <alignment horizontal="center" vertical="center"/>
    </xf>
    <xf numFmtId="0" fontId="14" fillId="0" borderId="15" xfId="237" applyFont="1" applyBorder="1" applyAlignment="1">
      <alignment horizontal="right" vertical="center"/>
    </xf>
    <xf numFmtId="183" fontId="14" fillId="0" borderId="6" xfId="237" applyNumberFormat="1" applyFont="1" applyBorder="1" applyAlignment="1">
      <alignment horizontal="center" vertical="center" wrapText="1"/>
    </xf>
    <xf numFmtId="183" fontId="20" fillId="0" borderId="7" xfId="237" applyNumberFormat="1" applyFont="1" applyBorder="1" applyAlignment="1">
      <alignment horizontal="center" vertical="center" wrapText="1"/>
    </xf>
    <xf numFmtId="0" fontId="34" fillId="0" borderId="0" xfId="0" applyFont="1" applyAlignment="1" applyProtection="1">
      <alignment horizontal="left" vertical="center" shrinkToFit="1"/>
      <protection hidden="1"/>
    </xf>
    <xf numFmtId="0" fontId="33" fillId="0" borderId="0" xfId="12" applyFont="1" applyAlignment="1" applyProtection="1">
      <alignment horizontal="left" vertical="center" shrinkToFit="1"/>
      <protection hidden="1"/>
    </xf>
    <xf numFmtId="219" fontId="20" fillId="0" borderId="1" xfId="0" applyNumberFormat="1" applyFont="1" applyBorder="1" applyAlignment="1" applyProtection="1">
      <alignment horizontal="center" vertical="center" shrinkToFit="1"/>
      <protection hidden="1"/>
    </xf>
    <xf numFmtId="49" fontId="20" fillId="0" borderId="1" xfId="0" applyNumberFormat="1" applyFont="1" applyBorder="1" applyAlignment="1" applyProtection="1">
      <alignment horizontal="left" vertical="center" shrinkToFit="1"/>
      <protection hidden="1"/>
    </xf>
    <xf numFmtId="43" fontId="20" fillId="0" borderId="0" xfId="0" applyNumberFormat="1" applyFont="1">
      <alignment vertical="center"/>
    </xf>
    <xf numFmtId="43" fontId="14" fillId="0" borderId="1" xfId="0" applyNumberFormat="1" applyFont="1" applyBorder="1" applyAlignment="1">
      <alignment horizontal="center" vertical="center"/>
    </xf>
    <xf numFmtId="43" fontId="20" fillId="0" borderId="1" xfId="0" applyNumberFormat="1" applyFont="1" applyBorder="1" applyAlignment="1">
      <alignment horizontal="right" vertical="center"/>
    </xf>
    <xf numFmtId="176" fontId="20" fillId="0" borderId="1" xfId="0" applyNumberFormat="1" applyFont="1" applyBorder="1" applyAlignment="1">
      <alignment horizontal="right" vertical="center"/>
    </xf>
    <xf numFmtId="176" fontId="20" fillId="0" borderId="0" xfId="156" applyNumberFormat="1" applyFont="1" applyFill="1" applyAlignment="1">
      <alignment horizontal="right" vertical="center"/>
    </xf>
    <xf numFmtId="43" fontId="20" fillId="0" borderId="0" xfId="156" applyFont="1" applyFill="1" applyAlignment="1">
      <alignment horizontal="right" vertical="center"/>
    </xf>
    <xf numFmtId="43" fontId="20" fillId="0" borderId="0" xfId="0" applyNumberFormat="1" applyFont="1" applyAlignment="1">
      <alignment horizontal="right" vertical="center"/>
    </xf>
    <xf numFmtId="43" fontId="14" fillId="0" borderId="10" xfId="0" applyNumberFormat="1" applyFont="1" applyBorder="1" applyAlignment="1">
      <alignment horizontal="center" vertical="center"/>
    </xf>
    <xf numFmtId="43" fontId="20" fillId="0" borderId="1" xfId="23" applyNumberFormat="1" applyFont="1" applyFill="1" applyBorder="1" applyAlignment="1">
      <alignment horizontal="right" vertical="center"/>
    </xf>
    <xf numFmtId="43" fontId="20" fillId="0" borderId="0" xfId="0" applyNumberFormat="1" applyFont="1" applyProtection="1">
      <alignment vertical="center"/>
      <protection hidden="1"/>
    </xf>
    <xf numFmtId="43" fontId="32" fillId="0" borderId="0" xfId="0" applyNumberFormat="1" applyFont="1">
      <alignment vertical="center"/>
    </xf>
    <xf numFmtId="212" fontId="20" fillId="0" borderId="1" xfId="0" applyNumberFormat="1" applyFont="1" applyBorder="1" applyAlignment="1">
      <alignment horizontal="center" vertical="center" shrinkToFit="1"/>
    </xf>
    <xf numFmtId="0" fontId="20" fillId="0" borderId="1" xfId="236" applyFont="1" applyBorder="1" applyAlignment="1">
      <alignment horizontal="center" vertical="center" shrinkToFit="1"/>
    </xf>
    <xf numFmtId="0" fontId="20" fillId="0" borderId="1" xfId="0" applyFont="1" applyBorder="1" applyAlignment="1">
      <alignment horizontal="center" vertical="center" wrapText="1" shrinkToFit="1"/>
    </xf>
    <xf numFmtId="43" fontId="20" fillId="0" borderId="1" xfId="0" applyNumberFormat="1" applyFont="1" applyBorder="1" applyAlignment="1">
      <alignment horizontal="center" vertical="center" shrinkToFit="1"/>
    </xf>
    <xf numFmtId="14" fontId="20" fillId="0" borderId="1" xfId="236" applyNumberFormat="1" applyFont="1" applyBorder="1">
      <alignment vertical="center"/>
    </xf>
    <xf numFmtId="14" fontId="20" fillId="0" borderId="1" xfId="0" applyNumberFormat="1" applyFont="1" applyBorder="1" applyAlignment="1">
      <alignment horizontal="left" vertical="center" shrinkToFit="1"/>
    </xf>
    <xf numFmtId="43" fontId="32" fillId="0" borderId="1" xfId="0" applyNumberFormat="1" applyFont="1" applyBorder="1" applyAlignment="1">
      <alignment horizontal="right" vertical="center"/>
    </xf>
    <xf numFmtId="43" fontId="32" fillId="0" borderId="0" xfId="0" applyNumberFormat="1" applyFont="1" applyAlignment="1">
      <alignment horizontal="right" vertical="center"/>
    </xf>
    <xf numFmtId="0" fontId="30" fillId="0" borderId="0" xfId="12" applyFont="1" applyAlignment="1" applyProtection="1">
      <alignment horizontal="left" vertical="center" shrinkToFit="1"/>
    </xf>
    <xf numFmtId="0" fontId="14" fillId="5" borderId="1" xfId="0" applyFont="1" applyFill="1" applyBorder="1" applyAlignment="1">
      <alignment horizontal="center" vertical="center"/>
    </xf>
    <xf numFmtId="183" fontId="14" fillId="0" borderId="10" xfId="0" applyNumberFormat="1" applyFont="1" applyBorder="1" applyAlignment="1">
      <alignment horizontal="center" vertical="center"/>
    </xf>
    <xf numFmtId="183" fontId="20" fillId="0" borderId="10" xfId="0" applyNumberFormat="1" applyFont="1" applyBorder="1" applyAlignment="1">
      <alignment horizontal="right" vertical="center"/>
    </xf>
    <xf numFmtId="183" fontId="20" fillId="5" borderId="1" xfId="0" applyNumberFormat="1" applyFont="1" applyFill="1" applyBorder="1" applyAlignment="1">
      <alignment horizontal="right" vertical="center"/>
    </xf>
    <xf numFmtId="0" fontId="14" fillId="0" borderId="0" xfId="0" applyFont="1" applyAlignment="1">
      <alignment horizontal="right" vertical="center" shrinkToFit="1"/>
    </xf>
    <xf numFmtId="43" fontId="32" fillId="0" borderId="0" xfId="0" applyNumberFormat="1" applyFont="1" applyProtection="1">
      <alignment vertical="center"/>
      <protection hidden="1"/>
    </xf>
    <xf numFmtId="43" fontId="34" fillId="0" borderId="0" xfId="0" applyNumberFormat="1" applyFont="1" applyAlignment="1" applyProtection="1">
      <alignment horizontal="center" vertical="center" shrinkToFit="1"/>
      <protection hidden="1"/>
    </xf>
    <xf numFmtId="212" fontId="20" fillId="0" borderId="0" xfId="0" applyNumberFormat="1" applyFont="1" applyAlignment="1" applyProtection="1">
      <alignment horizontal="center" vertical="center"/>
      <protection hidden="1"/>
    </xf>
    <xf numFmtId="43" fontId="20" fillId="0" borderId="0" xfId="0" applyNumberFormat="1" applyFont="1" applyAlignment="1" applyProtection="1">
      <alignment horizontal="center" vertical="center"/>
      <protection hidden="1"/>
    </xf>
    <xf numFmtId="43" fontId="20" fillId="0" borderId="1" xfId="0" applyNumberFormat="1" applyFont="1" applyBorder="1" applyAlignment="1" applyProtection="1">
      <alignment horizontal="right" vertical="center" shrinkToFit="1"/>
      <protection hidden="1"/>
    </xf>
    <xf numFmtId="43" fontId="20" fillId="0" borderId="0" xfId="156" applyFont="1" applyFill="1" applyAlignment="1" applyProtection="1">
      <alignment horizontal="right" vertical="center"/>
      <protection hidden="1"/>
    </xf>
    <xf numFmtId="43" fontId="35" fillId="0" borderId="0" xfId="0" applyNumberFormat="1" applyFont="1" applyAlignment="1" applyProtection="1">
      <alignment horizontal="center" vertical="center" shrinkToFit="1"/>
      <protection hidden="1"/>
    </xf>
    <xf numFmtId="43" fontId="32" fillId="0" borderId="0" xfId="0" applyNumberFormat="1" applyFont="1" applyAlignment="1" applyProtection="1">
      <alignment horizontal="center" vertical="center"/>
      <protection hidden="1"/>
    </xf>
    <xf numFmtId="43" fontId="20" fillId="0" borderId="0" xfId="0" applyNumberFormat="1" applyFont="1" applyAlignment="1" applyProtection="1">
      <alignment horizontal="right" vertical="center"/>
      <protection hidden="1"/>
    </xf>
    <xf numFmtId="43" fontId="20" fillId="0" borderId="1" xfId="0" applyNumberFormat="1" applyFont="1" applyBorder="1" applyAlignment="1" applyProtection="1">
      <alignment horizontal="center" vertical="center" wrapText="1"/>
      <protection hidden="1"/>
    </xf>
    <xf numFmtId="43" fontId="32" fillId="0" borderId="1" xfId="0" applyNumberFormat="1" applyFont="1" applyBorder="1" applyAlignment="1" applyProtection="1">
      <alignment horizontal="right" vertical="center" shrinkToFit="1"/>
      <protection hidden="1"/>
    </xf>
    <xf numFmtId="43" fontId="32" fillId="0" borderId="0" xfId="0" applyNumberFormat="1" applyFont="1" applyAlignment="1" applyProtection="1">
      <alignment horizontal="right" vertical="center"/>
      <protection hidden="1"/>
    </xf>
    <xf numFmtId="199" fontId="30" fillId="5" borderId="0" xfId="12" applyNumberFormat="1" applyFont="1" applyFill="1" applyAlignment="1" applyProtection="1">
      <alignment horizontal="left" vertical="center" shrinkToFit="1"/>
      <protection locked="0" hidden="1"/>
    </xf>
    <xf numFmtId="49" fontId="14" fillId="0" borderId="0" xfId="0" applyNumberFormat="1" applyFont="1" applyAlignment="1">
      <alignment horizontal="center" vertical="center"/>
    </xf>
    <xf numFmtId="0" fontId="62" fillId="0" borderId="1" xfId="0" applyFont="1" applyBorder="1">
      <alignment vertical="center"/>
    </xf>
    <xf numFmtId="0" fontId="40" fillId="0" borderId="1" xfId="0" applyFont="1" applyBorder="1">
      <alignment vertical="center"/>
    </xf>
    <xf numFmtId="49" fontId="14" fillId="0" borderId="1" xfId="0" applyNumberFormat="1" applyFont="1" applyBorder="1" applyAlignment="1">
      <alignment horizontal="center" vertical="center"/>
    </xf>
    <xf numFmtId="0" fontId="20" fillId="0" borderId="9" xfId="0" applyFont="1" applyBorder="1" applyAlignment="1">
      <alignment horizontal="center" vertical="center"/>
    </xf>
    <xf numFmtId="14" fontId="30" fillId="0" borderId="0" xfId="12" applyNumberFormat="1" applyFont="1" applyAlignment="1" applyProtection="1">
      <alignment horizontal="left" vertical="center" wrapText="1"/>
    </xf>
    <xf numFmtId="14" fontId="20" fillId="0" borderId="1" xfId="0" applyNumberFormat="1" applyFont="1" applyBorder="1" applyAlignment="1">
      <alignment horizontal="left" vertical="center"/>
    </xf>
    <xf numFmtId="212" fontId="20" fillId="0" borderId="0" xfId="0" applyNumberFormat="1" applyFont="1" applyAlignment="1">
      <alignment horizontal="center" vertical="center"/>
    </xf>
    <xf numFmtId="43" fontId="20" fillId="0" borderId="0" xfId="0" applyNumberFormat="1" applyFont="1" applyAlignment="1">
      <alignment horizontal="center" vertical="center"/>
    </xf>
    <xf numFmtId="43" fontId="20" fillId="0" borderId="1" xfId="0" applyNumberFormat="1" applyFont="1" applyBorder="1" applyAlignment="1">
      <alignment horizontal="center" vertical="center"/>
    </xf>
    <xf numFmtId="43" fontId="20" fillId="0" borderId="0" xfId="10" applyNumberFormat="1" applyFont="1" applyFill="1">
      <alignment vertical="center"/>
    </xf>
    <xf numFmtId="0" fontId="14" fillId="0" borderId="6" xfId="0" applyFont="1" applyBorder="1" applyAlignment="1">
      <alignment horizontal="center" vertical="center" shrinkToFit="1"/>
    </xf>
    <xf numFmtId="0" fontId="14" fillId="0" borderId="7" xfId="0" applyFont="1" applyBorder="1" applyAlignment="1">
      <alignment horizontal="center" vertical="center" shrinkToFit="1"/>
    </xf>
    <xf numFmtId="43" fontId="20" fillId="0" borderId="0" xfId="10" applyNumberFormat="1" applyFont="1" applyFill="1" applyAlignment="1">
      <alignment horizontal="center" vertical="center"/>
    </xf>
    <xf numFmtId="43" fontId="37" fillId="0" borderId="1" xfId="10" applyNumberFormat="1" applyFont="1" applyFill="1" applyBorder="1" applyAlignment="1">
      <alignment horizontal="center" vertical="center" wrapText="1"/>
    </xf>
    <xf numFmtId="43" fontId="38" fillId="0" borderId="1" xfId="10" applyNumberFormat="1" applyFont="1" applyFill="1" applyBorder="1" applyAlignment="1">
      <alignment horizontal="center" vertical="center" wrapText="1"/>
    </xf>
    <xf numFmtId="43" fontId="20" fillId="0" borderId="1" xfId="10" applyNumberFormat="1" applyFont="1" applyFill="1" applyBorder="1" applyAlignment="1">
      <alignment horizontal="right" vertical="center" shrinkToFit="1"/>
    </xf>
    <xf numFmtId="43" fontId="63" fillId="0" borderId="1" xfId="10" applyNumberFormat="1" applyFont="1" applyFill="1" applyBorder="1" applyAlignment="1">
      <alignment horizontal="right" vertical="center" shrinkToFit="1"/>
    </xf>
    <xf numFmtId="43" fontId="20" fillId="0" borderId="1" xfId="10" applyNumberFormat="1" applyFont="1" applyFill="1" applyBorder="1" applyAlignment="1">
      <alignment horizontal="center" vertical="center"/>
    </xf>
    <xf numFmtId="43" fontId="14" fillId="0" borderId="1" xfId="10" applyNumberFormat="1" applyFont="1" applyFill="1" applyBorder="1" applyAlignment="1">
      <alignment horizontal="center" vertical="center"/>
    </xf>
    <xf numFmtId="43" fontId="64" fillId="0" borderId="1" xfId="10" applyNumberFormat="1" applyFont="1" applyFill="1" applyBorder="1" applyAlignment="1">
      <alignment horizontal="right" vertical="center" shrinkToFit="1"/>
    </xf>
    <xf numFmtId="43" fontId="20" fillId="0" borderId="0" xfId="10" applyNumberFormat="1" applyFont="1" applyFill="1" applyAlignment="1">
      <alignment horizontal="right" vertical="center"/>
    </xf>
    <xf numFmtId="43" fontId="14" fillId="0" borderId="1" xfId="10" applyNumberFormat="1" applyFont="1" applyFill="1" applyBorder="1" applyAlignment="1">
      <alignment horizontal="center" vertical="center" wrapText="1"/>
    </xf>
    <xf numFmtId="43" fontId="14" fillId="0" borderId="6" xfId="10" applyNumberFormat="1" applyFont="1" applyFill="1" applyBorder="1" applyAlignment="1">
      <alignment horizontal="center" vertical="center" wrapText="1"/>
    </xf>
    <xf numFmtId="43" fontId="20" fillId="0" borderId="1" xfId="10" applyNumberFormat="1" applyFont="1" applyFill="1" applyBorder="1" applyAlignment="1">
      <alignment horizontal="center" vertical="center" wrapText="1"/>
    </xf>
    <xf numFmtId="43" fontId="20" fillId="0" borderId="7" xfId="10" applyNumberFormat="1" applyFont="1" applyFill="1" applyBorder="1" applyAlignment="1">
      <alignment horizontal="center" vertical="center" wrapText="1"/>
    </xf>
    <xf numFmtId="14" fontId="14" fillId="0" borderId="6" xfId="0" applyNumberFormat="1" applyFont="1" applyBorder="1" applyAlignment="1">
      <alignment horizontal="center" vertical="center"/>
    </xf>
    <xf numFmtId="14" fontId="14" fillId="0" borderId="7" xfId="0" applyNumberFormat="1" applyFont="1" applyBorder="1" applyAlignment="1">
      <alignment horizontal="center" vertical="center"/>
    </xf>
    <xf numFmtId="183" fontId="20" fillId="0" borderId="9" xfId="0" applyNumberFormat="1" applyFont="1" applyBorder="1" applyAlignment="1">
      <alignment horizontal="right" vertical="center"/>
    </xf>
    <xf numFmtId="183" fontId="20" fillId="0" borderId="18" xfId="0" applyNumberFormat="1" applyFont="1" applyBorder="1" applyAlignment="1">
      <alignment horizontal="center" vertical="center"/>
    </xf>
    <xf numFmtId="183" fontId="14" fillId="0" borderId="18" xfId="0" applyNumberFormat="1" applyFont="1" applyBorder="1" applyAlignment="1">
      <alignment horizontal="center" vertical="center"/>
    </xf>
    <xf numFmtId="0" fontId="30" fillId="0" borderId="0" xfId="12" applyFont="1" applyFill="1" applyAlignment="1" applyProtection="1">
      <alignment horizontal="center" vertical="center"/>
    </xf>
    <xf numFmtId="0" fontId="30" fillId="0" borderId="0" xfId="12" applyFont="1" applyFill="1" applyAlignment="1" applyProtection="1">
      <alignment horizontal="left" vertical="center"/>
    </xf>
    <xf numFmtId="0" fontId="14" fillId="0" borderId="19" xfId="0" applyFont="1" applyBorder="1" applyAlignment="1">
      <alignment horizontal="center" vertical="center" wrapText="1"/>
    </xf>
    <xf numFmtId="0" fontId="14" fillId="0" borderId="0" xfId="0" applyFont="1" applyAlignment="1">
      <alignment horizontal="left" vertical="center"/>
    </xf>
    <xf numFmtId="183" fontId="20" fillId="0" borderId="1" xfId="226" applyNumberFormat="1" applyFont="1" applyBorder="1" applyAlignment="1">
      <alignment horizontal="right" vertical="center" wrapText="1"/>
    </xf>
    <xf numFmtId="0" fontId="14" fillId="0" borderId="1" xfId="0" applyFont="1" applyBorder="1" applyAlignment="1">
      <alignment horizontal="left" vertical="center" shrinkToFit="1"/>
    </xf>
    <xf numFmtId="183" fontId="20" fillId="0" borderId="1" xfId="226" applyNumberFormat="1" applyFont="1" applyBorder="1" applyAlignment="1">
      <alignment horizontal="right" vertical="center"/>
    </xf>
    <xf numFmtId="183" fontId="14" fillId="0" borderId="14" xfId="0" applyNumberFormat="1" applyFont="1" applyBorder="1" applyAlignment="1">
      <alignment horizontal="center" vertical="center"/>
    </xf>
    <xf numFmtId="183" fontId="14" fillId="0" borderId="6" xfId="0" applyNumberFormat="1" applyFont="1" applyBorder="1">
      <alignment vertical="center"/>
    </xf>
    <xf numFmtId="0" fontId="28" fillId="0" borderId="0" xfId="128" applyFont="1">
      <alignment vertical="center"/>
    </xf>
    <xf numFmtId="0" fontId="20" fillId="0" borderId="0" xfId="128" applyFont="1" applyAlignment="1">
      <alignment horizontal="center" vertical="center" wrapText="1"/>
    </xf>
    <xf numFmtId="49" fontId="20" fillId="0" borderId="0" xfId="128" applyNumberFormat="1" applyFont="1" applyAlignment="1">
      <alignment horizontal="center" vertical="center"/>
    </xf>
    <xf numFmtId="0" fontId="20" fillId="0" borderId="0" xfId="128" applyFont="1">
      <alignment vertical="center"/>
    </xf>
    <xf numFmtId="176" fontId="20" fillId="0" borderId="0" xfId="128" applyNumberFormat="1" applyFont="1">
      <alignment vertical="center"/>
    </xf>
    <xf numFmtId="0" fontId="50" fillId="0" borderId="0" xfId="12" applyFont="1" applyAlignment="1" applyProtection="1">
      <alignment horizontal="left" vertical="center" wrapText="1"/>
    </xf>
    <xf numFmtId="0" fontId="31" fillId="0" borderId="0" xfId="128" applyFont="1" applyAlignment="1">
      <alignment horizontal="center" vertical="center" wrapText="1"/>
    </xf>
    <xf numFmtId="0" fontId="28" fillId="0" borderId="0" xfId="128" applyFont="1" applyAlignment="1">
      <alignment horizontal="center" vertical="center" wrapText="1"/>
    </xf>
    <xf numFmtId="219" fontId="20" fillId="0" borderId="0" xfId="128" applyNumberFormat="1" applyFont="1" applyAlignment="1">
      <alignment horizontal="center" vertical="center"/>
    </xf>
    <xf numFmtId="219" fontId="20" fillId="0" borderId="0" xfId="128" applyNumberFormat="1" applyFont="1">
      <alignment vertical="center"/>
    </xf>
    <xf numFmtId="0" fontId="24" fillId="0" borderId="1" xfId="128" applyFont="1" applyBorder="1" applyAlignment="1">
      <alignment horizontal="center" vertical="center" wrapText="1"/>
    </xf>
    <xf numFmtId="0" fontId="14" fillId="0" borderId="1" xfId="227" applyFont="1" applyBorder="1" applyAlignment="1">
      <alignment horizontal="center" vertical="center" wrapText="1"/>
    </xf>
    <xf numFmtId="0" fontId="14" fillId="0" borderId="6" xfId="227" applyFont="1" applyBorder="1" applyAlignment="1">
      <alignment horizontal="center" vertical="center" wrapText="1"/>
    </xf>
    <xf numFmtId="0" fontId="14" fillId="0" borderId="6" xfId="238" applyFont="1" applyBorder="1" applyAlignment="1">
      <alignment horizontal="center" vertical="center" wrapText="1"/>
    </xf>
    <xf numFmtId="0" fontId="15" fillId="0" borderId="1" xfId="128" applyFont="1" applyBorder="1" applyAlignment="1">
      <alignment horizontal="center" vertical="center" wrapText="1"/>
    </xf>
    <xf numFmtId="0" fontId="20" fillId="0" borderId="1" xfId="227" applyFont="1" applyBorder="1" applyAlignment="1">
      <alignment horizontal="center" vertical="center" wrapText="1"/>
    </xf>
    <xf numFmtId="0" fontId="14" fillId="0" borderId="7" xfId="227" applyFont="1" applyBorder="1" applyAlignment="1">
      <alignment horizontal="center" vertical="center" wrapText="1"/>
    </xf>
    <xf numFmtId="0" fontId="14" fillId="0" borderId="7" xfId="238" applyFont="1" applyBorder="1" applyAlignment="1">
      <alignment horizontal="center" vertical="center" wrapText="1"/>
    </xf>
    <xf numFmtId="49" fontId="20" fillId="4" borderId="1" xfId="128" applyNumberFormat="1" applyFont="1" applyFill="1" applyBorder="1" applyAlignment="1">
      <alignment horizontal="center" vertical="center"/>
    </xf>
    <xf numFmtId="49" fontId="20" fillId="4" borderId="1" xfId="128" applyNumberFormat="1" applyFont="1" applyFill="1" applyBorder="1" applyAlignment="1">
      <alignment horizontal="left" vertical="center"/>
    </xf>
    <xf numFmtId="49" fontId="20" fillId="0" borderId="7" xfId="128" applyNumberFormat="1" applyFont="1" applyBorder="1" applyAlignment="1">
      <alignment horizontal="left" vertical="center"/>
    </xf>
    <xf numFmtId="49" fontId="20" fillId="4" borderId="7" xfId="128" applyNumberFormat="1" applyFont="1" applyFill="1" applyBorder="1" applyAlignment="1">
      <alignment horizontal="left" vertical="center"/>
    </xf>
    <xf numFmtId="49" fontId="20" fillId="0" borderId="1" xfId="128" applyNumberFormat="1" applyFont="1" applyBorder="1" applyAlignment="1">
      <alignment horizontal="center" vertical="center"/>
    </xf>
    <xf numFmtId="49" fontId="20" fillId="0" borderId="1" xfId="128" applyNumberFormat="1" applyFont="1" applyBorder="1" applyAlignment="1">
      <alignment horizontal="left" vertical="center"/>
    </xf>
    <xf numFmtId="0" fontId="20" fillId="0" borderId="1" xfId="128" applyFont="1" applyBorder="1" applyAlignment="1">
      <alignment horizontal="left" vertical="center"/>
    </xf>
    <xf numFmtId="0" fontId="14" fillId="0" borderId="9" xfId="128" applyFont="1" applyBorder="1" applyAlignment="1">
      <alignment horizontal="center" vertical="center"/>
    </xf>
    <xf numFmtId="0" fontId="14" fillId="0" borderId="10" xfId="128" applyFont="1" applyBorder="1" applyAlignment="1">
      <alignment horizontal="center" vertical="center"/>
    </xf>
    <xf numFmtId="0" fontId="30" fillId="0" borderId="0" xfId="12" applyFont="1" applyFill="1" applyAlignment="1" applyProtection="1">
      <alignment horizontal="left" vertical="center" wrapText="1"/>
    </xf>
    <xf numFmtId="0" fontId="14" fillId="4" borderId="6" xfId="238" applyFont="1" applyFill="1" applyBorder="1" applyAlignment="1">
      <alignment horizontal="center" vertical="center" wrapText="1"/>
    </xf>
    <xf numFmtId="0" fontId="14" fillId="4" borderId="7" xfId="238" applyFont="1" applyFill="1" applyBorder="1" applyAlignment="1">
      <alignment horizontal="center" vertical="center" wrapText="1"/>
    </xf>
    <xf numFmtId="0" fontId="14" fillId="0" borderId="1" xfId="227" applyFont="1" applyFill="1" applyBorder="1" applyAlignment="1">
      <alignment horizontal="center" vertical="center" wrapText="1"/>
    </xf>
    <xf numFmtId="0" fontId="20" fillId="0" borderId="1" xfId="128" applyFont="1" applyBorder="1" applyAlignment="1">
      <alignment horizontal="center" vertical="center" wrapText="1"/>
    </xf>
    <xf numFmtId="0" fontId="14" fillId="0" borderId="12" xfId="128" applyFont="1" applyBorder="1" applyAlignment="1">
      <alignment horizontal="center" vertical="center" wrapText="1"/>
    </xf>
    <xf numFmtId="0" fontId="14" fillId="0" borderId="10" xfId="128" applyFont="1" applyBorder="1" applyAlignment="1">
      <alignment horizontal="center" vertical="center" wrapText="1"/>
    </xf>
    <xf numFmtId="49" fontId="20" fillId="0" borderId="7" xfId="128" applyNumberFormat="1" applyFont="1" applyBorder="1" applyAlignment="1">
      <alignment horizontal="center" vertical="center" wrapText="1"/>
    </xf>
    <xf numFmtId="0" fontId="20" fillId="4" borderId="1" xfId="128" applyFont="1" applyFill="1" applyBorder="1" applyAlignment="1">
      <alignment horizontal="right" vertical="center"/>
    </xf>
    <xf numFmtId="0" fontId="20" fillId="0" borderId="1" xfId="128" applyFont="1" applyBorder="1" applyAlignment="1">
      <alignment horizontal="right" vertical="center"/>
    </xf>
    <xf numFmtId="0" fontId="20" fillId="0" borderId="10" xfId="226" applyFont="1" applyBorder="1" applyAlignment="1">
      <alignment horizontal="right" vertical="center" wrapText="1"/>
    </xf>
    <xf numFmtId="0" fontId="20" fillId="0" borderId="1" xfId="226" applyFont="1" applyBorder="1" applyAlignment="1">
      <alignment horizontal="right" vertical="center"/>
    </xf>
    <xf numFmtId="0" fontId="20" fillId="0" borderId="10" xfId="226" applyFont="1" applyBorder="1" applyAlignment="1">
      <alignment horizontal="right" vertical="center"/>
    </xf>
    <xf numFmtId="0" fontId="20" fillId="0" borderId="10" xfId="128" applyFont="1" applyBorder="1" applyAlignment="1">
      <alignment horizontal="right" vertical="center"/>
    </xf>
    <xf numFmtId="0" fontId="20" fillId="0" borderId="0" xfId="226" applyFont="1">
      <alignment vertical="center"/>
    </xf>
    <xf numFmtId="0" fontId="20" fillId="0" borderId="0" xfId="128" applyFont="1" applyAlignment="1">
      <alignment horizontal="center" vertical="center"/>
    </xf>
    <xf numFmtId="0" fontId="14" fillId="0" borderId="0" xfId="128" applyFont="1" applyAlignment="1">
      <alignment horizontal="right" vertical="center"/>
    </xf>
    <xf numFmtId="0" fontId="14" fillId="0" borderId="13" xfId="128" applyFont="1" applyBorder="1" applyAlignment="1">
      <alignment horizontal="center" vertical="center" wrapText="1"/>
    </xf>
    <xf numFmtId="0" fontId="20" fillId="0" borderId="1" xfId="226" applyFont="1" applyBorder="1" applyAlignment="1">
      <alignment horizontal="right" vertical="center" wrapText="1"/>
    </xf>
    <xf numFmtId="0" fontId="20" fillId="4" borderId="0" xfId="0" applyFont="1" applyFill="1">
      <alignment vertical="center"/>
    </xf>
    <xf numFmtId="183" fontId="20" fillId="0" borderId="0" xfId="226" applyNumberFormat="1" applyFont="1">
      <alignment vertical="center"/>
    </xf>
    <xf numFmtId="0" fontId="20" fillId="3" borderId="0" xfId="0" applyFont="1" applyFill="1" applyAlignment="1">
      <alignment horizontal="center" vertical="center"/>
    </xf>
    <xf numFmtId="0" fontId="32" fillId="0" borderId="0" xfId="0" applyFont="1" applyAlignment="1">
      <alignment horizontal="center" vertical="center"/>
    </xf>
    <xf numFmtId="0" fontId="28" fillId="4" borderId="0" xfId="0" applyFont="1" applyFill="1">
      <alignment vertical="center"/>
    </xf>
    <xf numFmtId="0" fontId="20" fillId="4" borderId="0" xfId="247" applyFont="1" applyFill="1" applyAlignment="1">
      <alignment vertical="center"/>
    </xf>
    <xf numFmtId="0" fontId="20" fillId="4" borderId="0" xfId="247" applyFont="1" applyFill="1" applyAlignment="1">
      <alignment horizontal="right" vertical="center" wrapText="1"/>
    </xf>
    <xf numFmtId="9" fontId="20" fillId="0" borderId="0" xfId="14" applyFont="1" applyAlignment="1">
      <alignment horizontal="right" vertical="center" wrapText="1"/>
    </xf>
    <xf numFmtId="0" fontId="20" fillId="4" borderId="0" xfId="247" applyFont="1" applyFill="1" applyAlignment="1">
      <alignment horizontal="right" vertical="center"/>
    </xf>
    <xf numFmtId="0" fontId="20" fillId="0" borderId="0" xfId="247" applyFont="1" applyAlignment="1">
      <alignment horizontal="right" vertical="center"/>
    </xf>
    <xf numFmtId="9" fontId="20" fillId="0" borderId="0" xfId="14" applyFont="1" applyAlignment="1">
      <alignment horizontal="right" vertical="center"/>
    </xf>
    <xf numFmtId="0" fontId="20" fillId="3" borderId="0" xfId="247" applyFont="1" applyFill="1" applyAlignment="1">
      <alignment horizontal="right" vertical="center"/>
    </xf>
    <xf numFmtId="0" fontId="20" fillId="4" borderId="0" xfId="0" applyFont="1" applyFill="1" applyAlignment="1">
      <alignment horizontal="center" vertical="center"/>
    </xf>
    <xf numFmtId="0" fontId="32" fillId="4" borderId="0" xfId="0" applyFont="1" applyFill="1" applyAlignment="1">
      <alignment horizontal="center" vertical="center"/>
    </xf>
    <xf numFmtId="182" fontId="28" fillId="0" borderId="0" xfId="215" applyFont="1">
      <alignment vertical="center"/>
    </xf>
    <xf numFmtId="182" fontId="20" fillId="0" borderId="0" xfId="215" applyFont="1" applyAlignment="1">
      <alignment horizontal="center" vertical="center" wrapText="1"/>
    </xf>
    <xf numFmtId="49" fontId="20" fillId="0" borderId="0" xfId="215" applyNumberFormat="1" applyFont="1" applyAlignment="1">
      <alignment horizontal="center" vertical="center"/>
    </xf>
    <xf numFmtId="182" fontId="20" fillId="0" borderId="0" xfId="215" applyFont="1">
      <alignment vertical="center"/>
    </xf>
    <xf numFmtId="0" fontId="65" fillId="0" borderId="0" xfId="12" applyFont="1" applyAlignment="1" applyProtection="1">
      <alignment horizontal="left" vertical="center" wrapText="1"/>
    </xf>
    <xf numFmtId="182" fontId="31" fillId="0" borderId="0" xfId="215" applyFont="1" applyAlignment="1">
      <alignment horizontal="center" vertical="center" wrapText="1"/>
    </xf>
    <xf numFmtId="182" fontId="28" fillId="0" borderId="0" xfId="215" applyFont="1" applyAlignment="1">
      <alignment horizontal="center" vertical="center" wrapText="1"/>
    </xf>
    <xf numFmtId="219" fontId="20" fillId="0" borderId="0" xfId="215" applyNumberFormat="1" applyFont="1" applyAlignment="1">
      <alignment horizontal="center" vertical="center"/>
    </xf>
    <xf numFmtId="219" fontId="20" fillId="0" borderId="0" xfId="215" applyNumberFormat="1" applyFont="1">
      <alignment vertical="center"/>
    </xf>
    <xf numFmtId="182" fontId="14" fillId="0" borderId="1" xfId="215" applyFont="1" applyBorder="1" applyAlignment="1">
      <alignment horizontal="center" vertical="center" wrapText="1"/>
    </xf>
    <xf numFmtId="182" fontId="20" fillId="0" borderId="1" xfId="215" applyFont="1" applyBorder="1" applyAlignment="1">
      <alignment horizontal="center" vertical="center" wrapText="1"/>
    </xf>
    <xf numFmtId="49" fontId="20" fillId="7" borderId="1" xfId="215" applyNumberFormat="1" applyFont="1" applyFill="1" applyBorder="1" applyAlignment="1">
      <alignment horizontal="center" vertical="center"/>
    </xf>
    <xf numFmtId="49" fontId="20" fillId="7" borderId="1" xfId="215" applyNumberFormat="1" applyFont="1" applyFill="1" applyBorder="1" applyAlignment="1">
      <alignment horizontal="left" vertical="center"/>
    </xf>
    <xf numFmtId="49" fontId="20" fillId="0" borderId="7" xfId="215" applyNumberFormat="1" applyFont="1" applyBorder="1" applyAlignment="1">
      <alignment horizontal="left" vertical="center"/>
    </xf>
    <xf numFmtId="49" fontId="20" fillId="7" borderId="7" xfId="215" applyNumberFormat="1" applyFont="1" applyFill="1" applyBorder="1" applyAlignment="1">
      <alignment horizontal="left" vertical="center"/>
    </xf>
    <xf numFmtId="49" fontId="20" fillId="4" borderId="7" xfId="215" applyNumberFormat="1" applyFont="1" applyFill="1" applyBorder="1" applyAlignment="1">
      <alignment horizontal="left" vertical="center"/>
    </xf>
    <xf numFmtId="49" fontId="20" fillId="0" borderId="1" xfId="215" applyNumberFormat="1" applyFont="1" applyBorder="1" applyAlignment="1">
      <alignment horizontal="center" vertical="center"/>
    </xf>
    <xf numFmtId="49" fontId="14" fillId="0" borderId="1" xfId="215" applyNumberFormat="1" applyFont="1" applyBorder="1" applyAlignment="1">
      <alignment horizontal="left" vertical="center"/>
    </xf>
    <xf numFmtId="49" fontId="14" fillId="0" borderId="7" xfId="215" applyNumberFormat="1" applyFont="1" applyBorder="1" applyAlignment="1">
      <alignment horizontal="left" vertical="center"/>
    </xf>
    <xf numFmtId="49" fontId="20" fillId="0" borderId="1" xfId="215" applyNumberFormat="1" applyFont="1" applyBorder="1" applyAlignment="1">
      <alignment horizontal="left" vertical="center"/>
    </xf>
    <xf numFmtId="182" fontId="20" fillId="0" borderId="1" xfId="215" applyFont="1" applyBorder="1" applyAlignment="1">
      <alignment horizontal="center" vertical="center"/>
    </xf>
    <xf numFmtId="182" fontId="20" fillId="0" borderId="1" xfId="215" applyFont="1" applyBorder="1" applyAlignment="1">
      <alignment horizontal="left" vertical="center"/>
    </xf>
    <xf numFmtId="182" fontId="14" fillId="0" borderId="9" xfId="215" applyFont="1" applyBorder="1" applyAlignment="1">
      <alignment horizontal="center" vertical="center"/>
    </xf>
    <xf numFmtId="182" fontId="14" fillId="0" borderId="10" xfId="215" applyFont="1" applyBorder="1" applyAlignment="1">
      <alignment horizontal="center" vertical="center"/>
    </xf>
    <xf numFmtId="191" fontId="20" fillId="0" borderId="0" xfId="215" applyNumberFormat="1" applyFont="1">
      <alignment vertical="center"/>
    </xf>
    <xf numFmtId="182" fontId="20" fillId="0" borderId="0" xfId="215" applyFont="1" applyAlignment="1">
      <alignment horizontal="center" vertical="center"/>
    </xf>
    <xf numFmtId="182" fontId="14" fillId="0" borderId="0" xfId="215" applyFont="1" applyAlignment="1">
      <alignment horizontal="right" vertical="center"/>
    </xf>
    <xf numFmtId="49" fontId="20" fillId="0" borderId="7" xfId="215" applyNumberFormat="1" applyFont="1" applyBorder="1" applyAlignment="1">
      <alignment horizontal="center" vertical="center" wrapText="1"/>
    </xf>
    <xf numFmtId="49" fontId="14" fillId="0" borderId="7" xfId="215" applyNumberFormat="1" applyFont="1" applyBorder="1" applyAlignment="1">
      <alignment horizontal="center" vertical="center" wrapText="1"/>
    </xf>
    <xf numFmtId="182" fontId="20" fillId="0" borderId="1" xfId="215" applyFont="1" applyBorder="1">
      <alignment vertical="center"/>
    </xf>
    <xf numFmtId="0" fontId="20" fillId="0" borderId="0" xfId="215" applyNumberFormat="1" applyFont="1" applyAlignment="1">
      <alignment horizontal="center" vertical="center"/>
    </xf>
    <xf numFmtId="182" fontId="14" fillId="0" borderId="12" xfId="215" applyFont="1" applyBorder="1" applyAlignment="1">
      <alignment horizontal="center" vertical="center" wrapText="1"/>
    </xf>
    <xf numFmtId="182" fontId="14" fillId="0" borderId="13" xfId="215" applyFont="1" applyBorder="1" applyAlignment="1">
      <alignment horizontal="center" vertical="center" wrapText="1"/>
    </xf>
    <xf numFmtId="182" fontId="14" fillId="0" borderId="10" xfId="215" applyFont="1" applyBorder="1" applyAlignment="1">
      <alignment horizontal="center" vertical="center" wrapText="1"/>
    </xf>
    <xf numFmtId="0" fontId="20" fillId="4" borderId="1" xfId="215" applyNumberFormat="1" applyFont="1" applyFill="1" applyBorder="1" applyAlignment="1">
      <alignment horizontal="right" vertical="center"/>
    </xf>
    <xf numFmtId="182" fontId="20" fillId="4" borderId="1" xfId="215" applyFont="1" applyFill="1" applyBorder="1" applyAlignment="1">
      <alignment horizontal="right" vertical="center"/>
    </xf>
    <xf numFmtId="182" fontId="20" fillId="4" borderId="9" xfId="215" applyFont="1" applyFill="1" applyBorder="1" applyAlignment="1">
      <alignment horizontal="right" vertical="center"/>
    </xf>
    <xf numFmtId="182" fontId="20" fillId="0" borderId="1" xfId="215" applyFont="1" applyBorder="1" applyAlignment="1">
      <alignment horizontal="right" vertical="center"/>
    </xf>
    <xf numFmtId="0" fontId="20" fillId="0" borderId="1" xfId="215" applyNumberFormat="1" applyFont="1" applyBorder="1" applyAlignment="1">
      <alignment horizontal="right" vertical="center"/>
    </xf>
    <xf numFmtId="182" fontId="20" fillId="0" borderId="9" xfId="215" applyFont="1" applyBorder="1" applyAlignment="1">
      <alignment horizontal="right" vertical="center"/>
    </xf>
    <xf numFmtId="0" fontId="34" fillId="0" borderId="1" xfId="226" applyFont="1" applyBorder="1" applyAlignment="1">
      <alignment horizontal="right" vertical="center" wrapText="1"/>
    </xf>
    <xf numFmtId="0" fontId="15" fillId="0" borderId="0" xfId="0" applyFont="1" applyAlignment="1"/>
    <xf numFmtId="0" fontId="15" fillId="0" borderId="1" xfId="0" applyFont="1" applyBorder="1" applyAlignment="1">
      <alignment horizontal="center"/>
    </xf>
    <xf numFmtId="0" fontId="15" fillId="0" borderId="1" xfId="0" applyFont="1" applyBorder="1" applyAlignment="1"/>
    <xf numFmtId="43" fontId="15" fillId="0" borderId="1" xfId="248" applyFont="1" applyBorder="1" applyAlignment="1"/>
    <xf numFmtId="0" fontId="24" fillId="0" borderId="0" xfId="0" applyFont="1" applyAlignment="1"/>
    <xf numFmtId="0" fontId="0" fillId="0" borderId="1" xfId="0" applyBorder="1" applyAlignment="1">
      <alignment horizontal="center"/>
    </xf>
    <xf numFmtId="0" fontId="0" fillId="0" borderId="1" xfId="0" applyBorder="1" applyAlignment="1"/>
    <xf numFmtId="43" fontId="0" fillId="0" borderId="1" xfId="248" applyFont="1" applyBorder="1" applyAlignment="1"/>
    <xf numFmtId="0" fontId="66" fillId="0" borderId="1" xfId="0" applyFont="1" applyBorder="1">
      <alignment vertical="center"/>
    </xf>
    <xf numFmtId="176" fontId="53" fillId="0" borderId="1" xfId="0" applyNumberFormat="1" applyFont="1" applyBorder="1" applyAlignment="1"/>
    <xf numFmtId="0" fontId="67" fillId="0" borderId="0" xfId="0" applyFont="1" applyAlignment="1"/>
    <xf numFmtId="215" fontId="67" fillId="0" borderId="0" xfId="0" applyNumberFormat="1" applyFont="1" applyAlignment="1"/>
    <xf numFmtId="0" fontId="68" fillId="0" borderId="0" xfId="0" applyFont="1" applyAlignment="1"/>
    <xf numFmtId="215" fontId="0" fillId="0" borderId="0" xfId="0" applyNumberFormat="1" applyAlignment="1"/>
    <xf numFmtId="0" fontId="20" fillId="0" borderId="0" xfId="0" applyFont="1" applyAlignment="1">
      <alignment vertical="center" wrapText="1"/>
    </xf>
    <xf numFmtId="43" fontId="20" fillId="0" borderId="0" xfId="248" applyFont="1" applyAlignment="1">
      <alignment vertical="center"/>
    </xf>
    <xf numFmtId="2" fontId="20" fillId="0" borderId="0" xfId="0" applyNumberFormat="1" applyFont="1">
      <alignment vertical="center"/>
    </xf>
    <xf numFmtId="0" fontId="0" fillId="0" borderId="0" xfId="0">
      <alignment vertical="center"/>
    </xf>
    <xf numFmtId="0" fontId="20" fillId="0" borderId="0" xfId="10" applyFont="1" applyFill="1">
      <alignment vertical="center"/>
    </xf>
    <xf numFmtId="9" fontId="20" fillId="0" borderId="0" xfId="0" applyNumberFormat="1" applyFont="1">
      <alignment vertical="center"/>
    </xf>
    <xf numFmtId="4" fontId="20" fillId="0" borderId="0" xfId="0" applyNumberFormat="1" applyFont="1">
      <alignment vertical="center"/>
    </xf>
    <xf numFmtId="0" fontId="15" fillId="0" borderId="0" xfId="0" applyFont="1" applyAlignment="1">
      <alignment wrapText="1"/>
    </xf>
    <xf numFmtId="0" fontId="69" fillId="0" borderId="0" xfId="0" applyFont="1" applyAlignment="1"/>
    <xf numFmtId="215" fontId="69" fillId="0" borderId="0" xfId="0" applyNumberFormat="1" applyFont="1" applyAlignment="1"/>
    <xf numFmtId="0" fontId="70" fillId="0" borderId="0" xfId="0" applyFont="1" applyAlignment="1"/>
    <xf numFmtId="215" fontId="15" fillId="0" borderId="0" xfId="0" applyNumberFormat="1" applyFont="1" applyAlignment="1"/>
    <xf numFmtId="215" fontId="15" fillId="4" borderId="0" xfId="0" applyNumberFormat="1" applyFont="1" applyFill="1" applyAlignment="1"/>
    <xf numFmtId="0" fontId="69" fillId="0" borderId="0" xfId="0" applyFont="1" applyAlignment="1">
      <alignment wrapText="1"/>
    </xf>
    <xf numFmtId="0" fontId="71" fillId="0" borderId="0" xfId="0" applyFont="1" applyAlignment="1"/>
    <xf numFmtId="10" fontId="15" fillId="0" borderId="0" xfId="14" applyNumberFormat="1" applyFont="1" applyAlignment="1"/>
    <xf numFmtId="10" fontId="15" fillId="0" borderId="0" xfId="0" applyNumberFormat="1" applyFont="1" applyAlignment="1"/>
    <xf numFmtId="0" fontId="20" fillId="0" borderId="0" xfId="0" applyFont="1" applyAlignment="1"/>
    <xf numFmtId="0" fontId="72" fillId="0" borderId="0" xfId="208" applyFont="1" applyAlignment="1">
      <alignment vertical="center"/>
    </xf>
    <xf numFmtId="0" fontId="72" fillId="8" borderId="0" xfId="208" applyFont="1" applyFill="1" applyAlignment="1">
      <alignment horizontal="center"/>
    </xf>
    <xf numFmtId="0" fontId="72" fillId="8" borderId="0" xfId="208" applyFont="1" applyFill="1" applyAlignment="1">
      <alignment vertical="center"/>
    </xf>
    <xf numFmtId="180" fontId="15" fillId="8" borderId="0" xfId="258" applyFont="1" applyFill="1" applyAlignment="1">
      <alignment vertical="center"/>
    </xf>
    <xf numFmtId="44" fontId="72" fillId="0" borderId="0" xfId="208" applyNumberFormat="1" applyFont="1" applyAlignment="1">
      <alignment vertical="center"/>
    </xf>
    <xf numFmtId="180" fontId="72" fillId="0" borderId="0" xfId="258" applyFont="1" applyFill="1" applyAlignment="1">
      <alignment vertical="center"/>
    </xf>
    <xf numFmtId="180" fontId="24" fillId="0" borderId="0" xfId="258" applyFont="1" applyAlignment="1">
      <alignment vertical="center"/>
    </xf>
    <xf numFmtId="180" fontId="15" fillId="0" borderId="0" xfId="258" applyFont="1" applyAlignment="1">
      <alignment vertical="center"/>
    </xf>
    <xf numFmtId="0" fontId="24" fillId="8" borderId="0" xfId="208" applyFont="1" applyFill="1" applyAlignment="1">
      <alignment vertical="center"/>
    </xf>
    <xf numFmtId="0" fontId="24" fillId="0" borderId="0" xfId="208" applyFont="1" applyAlignment="1">
      <alignment vertical="center"/>
    </xf>
    <xf numFmtId="0" fontId="24" fillId="0" borderId="0" xfId="208" applyFont="1" applyAlignment="1">
      <alignment horizontal="right" vertical="center"/>
    </xf>
    <xf numFmtId="0" fontId="72" fillId="0" borderId="0" xfId="208" applyFont="1" applyAlignment="1">
      <alignment horizontal="center" vertical="center" wrapText="1"/>
    </xf>
    <xf numFmtId="0" fontId="24" fillId="0" borderId="0" xfId="208" applyFont="1"/>
    <xf numFmtId="180" fontId="24" fillId="0" borderId="0" xfId="258" applyFont="1"/>
    <xf numFmtId="0" fontId="72" fillId="0" borderId="0" xfId="208" applyFont="1"/>
    <xf numFmtId="180" fontId="15" fillId="0" borderId="0" xfId="258" applyFont="1"/>
    <xf numFmtId="0" fontId="72" fillId="4" borderId="0" xfId="208" applyFont="1" applyFill="1" applyAlignment="1">
      <alignment vertical="center"/>
    </xf>
    <xf numFmtId="180" fontId="15" fillId="4" borderId="0" xfId="258" applyFont="1" applyFill="1" applyAlignment="1">
      <alignment vertical="center"/>
    </xf>
    <xf numFmtId="14" fontId="15" fillId="0" borderId="0" xfId="208" applyNumberFormat="1" applyFont="1" applyAlignment="1">
      <alignment vertical="center"/>
    </xf>
    <xf numFmtId="0" fontId="24" fillId="0" borderId="1" xfId="208" applyFont="1" applyBorder="1" applyAlignment="1">
      <alignment horizontal="center" vertical="center"/>
    </xf>
    <xf numFmtId="0" fontId="72" fillId="0" borderId="1" xfId="208" applyFont="1" applyBorder="1" applyAlignment="1">
      <alignment horizontal="center" vertical="center"/>
    </xf>
    <xf numFmtId="0" fontId="34" fillId="0" borderId="0" xfId="208" applyFont="1" applyAlignment="1">
      <alignment vertical="center"/>
    </xf>
    <xf numFmtId="0" fontId="24" fillId="0" borderId="1" xfId="208" applyFont="1" applyBorder="1"/>
    <xf numFmtId="180" fontId="24" fillId="0" borderId="1" xfId="258" applyFont="1" applyBorder="1"/>
    <xf numFmtId="180" fontId="15" fillId="0" borderId="1" xfId="258" applyFont="1" applyBorder="1"/>
    <xf numFmtId="0" fontId="24" fillId="0" borderId="1" xfId="208" applyFont="1" applyBorder="1" applyAlignment="1">
      <alignment vertical="center"/>
    </xf>
    <xf numFmtId="0" fontId="72" fillId="0" borderId="1" xfId="208" applyFont="1" applyBorder="1" applyAlignment="1">
      <alignment vertical="center"/>
    </xf>
    <xf numFmtId="180" fontId="15" fillId="0" borderId="1" xfId="258" applyFont="1" applyBorder="1" applyAlignment="1">
      <alignment vertical="center"/>
    </xf>
    <xf numFmtId="180" fontId="72" fillId="0" borderId="1" xfId="208" applyNumberFormat="1" applyFont="1" applyBorder="1" applyAlignment="1">
      <alignment vertical="center"/>
    </xf>
    <xf numFmtId="176" fontId="15" fillId="0" borderId="0" xfId="208" applyNumberFormat="1" applyFont="1" applyAlignment="1">
      <alignment vertical="center"/>
    </xf>
    <xf numFmtId="176" fontId="24" fillId="0" borderId="0" xfId="208" applyNumberFormat="1" applyFont="1" applyAlignment="1">
      <alignment vertical="center"/>
    </xf>
    <xf numFmtId="187" fontId="15" fillId="0" borderId="0" xfId="208" applyNumberFormat="1" applyFont="1" applyAlignment="1">
      <alignment vertical="center"/>
    </xf>
    <xf numFmtId="176" fontId="15" fillId="9" borderId="0" xfId="208" applyNumberFormat="1" applyFont="1" applyFill="1" applyAlignment="1">
      <alignment vertical="center"/>
    </xf>
    <xf numFmtId="180" fontId="15" fillId="0" borderId="0" xfId="258" applyFont="1" applyAlignment="1">
      <alignment horizontal="right" vertical="center"/>
    </xf>
    <xf numFmtId="0" fontId="72" fillId="0" borderId="0" xfId="208" applyFont="1" applyAlignment="1">
      <alignment horizontal="right" vertical="center"/>
    </xf>
    <xf numFmtId="180" fontId="24" fillId="0" borderId="0" xfId="258" applyFont="1" applyAlignment="1">
      <alignment horizontal="right" vertical="center"/>
    </xf>
    <xf numFmtId="0" fontId="15" fillId="0" borderId="0" xfId="208" applyFont="1" applyAlignment="1">
      <alignment vertical="center"/>
    </xf>
    <xf numFmtId="0" fontId="34" fillId="8" borderId="0" xfId="208" applyFont="1" applyFill="1" applyAlignment="1">
      <alignment horizontal="center"/>
    </xf>
    <xf numFmtId="0" fontId="34" fillId="8" borderId="0" xfId="208" applyFont="1" applyFill="1" applyAlignment="1">
      <alignment vertical="center"/>
    </xf>
    <xf numFmtId="180" fontId="34" fillId="8" borderId="0" xfId="258" applyFont="1" applyFill="1" applyAlignment="1">
      <alignment vertical="center"/>
    </xf>
    <xf numFmtId="180" fontId="34" fillId="7" borderId="0" xfId="258" applyFont="1" applyFill="1" applyAlignment="1">
      <alignment vertical="center"/>
    </xf>
    <xf numFmtId="180" fontId="34" fillId="0" borderId="0" xfId="258" applyFont="1" applyAlignment="1">
      <alignment vertical="center"/>
    </xf>
    <xf numFmtId="0" fontId="73" fillId="0" borderId="0" xfId="208" applyFont="1" applyAlignment="1">
      <alignment vertical="center"/>
    </xf>
    <xf numFmtId="0" fontId="34" fillId="0" borderId="0" xfId="208" applyFont="1" applyAlignment="1">
      <alignment horizontal="right" vertical="center"/>
    </xf>
    <xf numFmtId="4" fontId="34" fillId="0" borderId="0" xfId="208" applyNumberFormat="1" applyFont="1" applyAlignment="1">
      <alignment vertical="center"/>
    </xf>
    <xf numFmtId="44" fontId="34" fillId="0" borderId="0" xfId="208" applyNumberFormat="1" applyFont="1" applyAlignment="1">
      <alignment vertical="center"/>
    </xf>
    <xf numFmtId="0" fontId="15" fillId="0" borderId="1" xfId="208" applyFont="1" applyBorder="1" applyAlignment="1">
      <alignment horizontal="center" vertical="center"/>
    </xf>
    <xf numFmtId="0" fontId="15" fillId="0" borderId="1" xfId="208" applyFont="1" applyBorder="1"/>
    <xf numFmtId="0" fontId="63" fillId="5" borderId="1" xfId="208" applyFont="1" applyFill="1" applyBorder="1" applyAlignment="1">
      <alignment horizontal="left" wrapText="1"/>
    </xf>
    <xf numFmtId="180" fontId="63" fillId="5" borderId="1" xfId="258" applyFont="1" applyFill="1" applyBorder="1" applyAlignment="1">
      <alignment horizontal="left" wrapText="1"/>
    </xf>
    <xf numFmtId="180" fontId="15" fillId="9" borderId="1" xfId="258" applyFont="1" applyFill="1" applyBorder="1"/>
    <xf numFmtId="0" fontId="15" fillId="8" borderId="0" xfId="208" applyFont="1" applyFill="1" applyAlignment="1">
      <alignment horizontal="center"/>
    </xf>
    <xf numFmtId="0" fontId="15" fillId="8" borderId="0" xfId="208" applyFont="1" applyFill="1" applyAlignment="1">
      <alignment vertical="center"/>
    </xf>
    <xf numFmtId="180" fontId="15" fillId="7" borderId="0" xfId="258" applyFont="1" applyFill="1" applyAlignment="1">
      <alignment vertical="center"/>
    </xf>
    <xf numFmtId="180" fontId="15" fillId="0" borderId="0" xfId="208" applyNumberFormat="1" applyFont="1" applyAlignment="1">
      <alignment vertical="center"/>
    </xf>
    <xf numFmtId="0" fontId="15" fillId="0" borderId="0" xfId="208" applyFont="1" applyAlignment="1">
      <alignment horizontal="right" vertical="center"/>
    </xf>
    <xf numFmtId="0" fontId="15" fillId="0" borderId="0" xfId="208" applyFont="1" applyAlignment="1">
      <alignment horizontal="center" vertical="center" wrapText="1"/>
    </xf>
    <xf numFmtId="4" fontId="15" fillId="0" borderId="0" xfId="208" applyNumberFormat="1" applyFont="1" applyAlignment="1">
      <alignment vertical="center"/>
    </xf>
    <xf numFmtId="180" fontId="15" fillId="0" borderId="1" xfId="258" applyFont="1" applyFill="1" applyBorder="1"/>
    <xf numFmtId="0" fontId="15" fillId="10" borderId="0" xfId="208" applyFont="1" applyFill="1" applyAlignment="1">
      <alignment vertical="center"/>
    </xf>
    <xf numFmtId="180" fontId="15" fillId="10" borderId="0" xfId="258" applyFont="1" applyFill="1" applyAlignment="1">
      <alignment vertical="center"/>
    </xf>
    <xf numFmtId="180" fontId="15" fillId="0" borderId="0" xfId="258" applyFont="1" applyFill="1" applyAlignment="1">
      <alignment vertical="center"/>
    </xf>
    <xf numFmtId="222" fontId="15" fillId="0" borderId="0" xfId="208" applyNumberFormat="1" applyFont="1" applyAlignment="1">
      <alignment vertical="center"/>
    </xf>
    <xf numFmtId="0" fontId="24" fillId="9" borderId="0" xfId="208" applyFont="1" applyFill="1" applyAlignment="1">
      <alignment vertical="center"/>
    </xf>
    <xf numFmtId="0" fontId="15" fillId="0" borderId="0" xfId="208" applyFont="1" applyAlignment="1">
      <alignment horizontal="left" vertical="center"/>
    </xf>
    <xf numFmtId="9" fontId="15" fillId="0" borderId="0" xfId="208" applyNumberFormat="1" applyFont="1" applyAlignment="1">
      <alignment vertical="center"/>
    </xf>
    <xf numFmtId="0" fontId="24" fillId="9" borderId="0" xfId="208" applyFont="1" applyFill="1" applyAlignment="1">
      <alignment horizontal="right" vertical="center"/>
    </xf>
    <xf numFmtId="176" fontId="15" fillId="9" borderId="0" xfId="208" applyNumberFormat="1" applyFont="1" applyFill="1" applyAlignment="1">
      <alignment horizontal="right" vertical="center"/>
    </xf>
    <xf numFmtId="176" fontId="0" fillId="0" borderId="0" xfId="0" applyNumberFormat="1" applyAlignment="1"/>
    <xf numFmtId="0" fontId="15" fillId="0" borderId="0" xfId="0" applyFont="1" applyAlignment="1">
      <alignment horizontal="right"/>
    </xf>
    <xf numFmtId="0" fontId="15" fillId="0" borderId="1" xfId="0" applyFont="1" applyBorder="1" applyAlignment="1">
      <alignment horizontal="center" vertical="center"/>
    </xf>
    <xf numFmtId="0" fontId="15" fillId="0" borderId="1" xfId="10" applyFont="1" applyFill="1" applyBorder="1" applyAlignment="1"/>
    <xf numFmtId="0" fontId="24" fillId="0" borderId="1" xfId="0" applyFont="1" applyBorder="1" applyAlignment="1">
      <alignment horizontal="right"/>
    </xf>
    <xf numFmtId="176" fontId="15" fillId="0" borderId="1" xfId="10" applyNumberFormat="1" applyFont="1" applyFill="1" applyBorder="1" applyAlignment="1"/>
    <xf numFmtId="0" fontId="15" fillId="0" borderId="1" xfId="0" applyFont="1" applyBorder="1" applyAlignment="1">
      <alignment horizontal="right"/>
    </xf>
    <xf numFmtId="176" fontId="15" fillId="4" borderId="1" xfId="10" applyNumberFormat="1" applyFont="1" applyFill="1" applyBorder="1" applyAlignment="1"/>
    <xf numFmtId="0" fontId="15" fillId="4" borderId="1" xfId="0" applyFont="1" applyFill="1" applyBorder="1" applyAlignment="1">
      <alignment horizontal="right"/>
    </xf>
    <xf numFmtId="4" fontId="15" fillId="0" borderId="0" xfId="0" applyNumberFormat="1" applyFont="1" applyAlignment="1"/>
    <xf numFmtId="176" fontId="15" fillId="11" borderId="1" xfId="10" applyNumberFormat="1" applyFont="1" applyFill="1" applyBorder="1" applyAlignment="1"/>
    <xf numFmtId="0" fontId="15" fillId="11" borderId="1" xfId="0" applyFont="1" applyFill="1" applyBorder="1" applyAlignment="1">
      <alignment horizontal="right"/>
    </xf>
    <xf numFmtId="176" fontId="15" fillId="12" borderId="1" xfId="10" applyNumberFormat="1" applyFont="1" applyFill="1" applyBorder="1" applyAlignment="1"/>
    <xf numFmtId="0" fontId="15" fillId="12" borderId="1" xfId="0" applyFont="1" applyFill="1" applyBorder="1" applyAlignment="1">
      <alignment horizontal="right"/>
    </xf>
    <xf numFmtId="0" fontId="15" fillId="4" borderId="0" xfId="0" applyFont="1" applyFill="1" applyAlignment="1"/>
    <xf numFmtId="176" fontId="15" fillId="13" borderId="1" xfId="10" applyNumberFormat="1" applyFont="1" applyFill="1" applyBorder="1" applyAlignment="1"/>
    <xf numFmtId="0" fontId="15" fillId="13" borderId="1" xfId="0" applyFont="1" applyFill="1" applyBorder="1" applyAlignment="1">
      <alignment horizontal="right"/>
    </xf>
    <xf numFmtId="0" fontId="63" fillId="0" borderId="1" xfId="0" applyFont="1" applyBorder="1" applyAlignment="1">
      <alignment horizontal="left" wrapText="1"/>
    </xf>
    <xf numFmtId="0" fontId="15" fillId="9" borderId="1" xfId="0" applyFont="1" applyFill="1" applyBorder="1" applyAlignment="1">
      <alignment horizontal="right"/>
    </xf>
    <xf numFmtId="0" fontId="24" fillId="0" borderId="0" xfId="0" applyFont="1" applyAlignment="1">
      <alignment horizontal="center"/>
    </xf>
    <xf numFmtId="0" fontId="15" fillId="0" borderId="0" xfId="0" applyFont="1" applyAlignment="1">
      <alignment horizontal="center"/>
    </xf>
    <xf numFmtId="176" fontId="15" fillId="0" borderId="0" xfId="0" applyNumberFormat="1" applyFont="1" applyAlignment="1"/>
    <xf numFmtId="176" fontId="15" fillId="0" borderId="0" xfId="10" applyNumberFormat="1" applyFont="1" applyFill="1" applyBorder="1" applyAlignment="1">
      <alignment horizontal="center"/>
    </xf>
    <xf numFmtId="14" fontId="15" fillId="0" borderId="0" xfId="0" applyNumberFormat="1" applyFont="1" applyAlignment="1">
      <alignment horizontal="center"/>
    </xf>
    <xf numFmtId="176" fontId="15" fillId="0" borderId="0" xfId="10" applyNumberFormat="1" applyFont="1" applyFill="1" applyBorder="1" applyAlignment="1">
      <alignment horizontal="left"/>
    </xf>
    <xf numFmtId="176" fontId="24" fillId="0" borderId="0" xfId="10" applyNumberFormat="1" applyFont="1" applyFill="1" applyBorder="1" applyAlignment="1">
      <alignment horizontal="left"/>
    </xf>
    <xf numFmtId="176" fontId="15" fillId="0" borderId="0" xfId="10" applyNumberFormat="1" applyFont="1" applyFill="1" applyBorder="1" applyAlignment="1">
      <alignment horizontal="left" vertical="center" wrapText="1"/>
    </xf>
    <xf numFmtId="0" fontId="20" fillId="0" borderId="0" xfId="0" applyFont="1" applyAlignment="1">
      <alignment vertical="top"/>
    </xf>
    <xf numFmtId="0" fontId="32" fillId="0" borderId="0" xfId="0" applyFont="1">
      <alignment vertical="center"/>
    </xf>
    <xf numFmtId="0" fontId="20" fillId="4" borderId="1" xfId="0" applyFont="1" applyFill="1" applyBorder="1" applyAlignment="1">
      <alignment horizontal="center" vertical="top"/>
    </xf>
    <xf numFmtId="0" fontId="20" fillId="0" borderId="1" xfId="0" applyFont="1" applyBorder="1" applyAlignment="1">
      <alignment horizontal="center" vertical="top"/>
    </xf>
    <xf numFmtId="0" fontId="20" fillId="3" borderId="1" xfId="0" applyFont="1" applyFill="1" applyBorder="1" applyAlignment="1">
      <alignment horizontal="center" vertical="center"/>
    </xf>
    <xf numFmtId="0" fontId="20" fillId="4" borderId="1" xfId="0" applyFont="1" applyFill="1" applyBorder="1" applyAlignment="1">
      <alignment horizontal="center" vertical="center"/>
    </xf>
    <xf numFmtId="224" fontId="20" fillId="3" borderId="1"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32" fillId="0" borderId="0" xfId="0" applyFont="1" applyAlignment="1">
      <alignment vertical="top"/>
    </xf>
    <xf numFmtId="0" fontId="53" fillId="0" borderId="1" xfId="0" applyFont="1" applyBorder="1" applyAlignment="1">
      <alignment horizontal="center" vertical="center"/>
    </xf>
    <xf numFmtId="0" fontId="15" fillId="0" borderId="0" xfId="212" applyFont="1">
      <alignment vertical="center"/>
    </xf>
    <xf numFmtId="0" fontId="64" fillId="0" borderId="0" xfId="212" applyFont="1">
      <alignment vertical="center"/>
    </xf>
    <xf numFmtId="0" fontId="15" fillId="0" borderId="1" xfId="212" applyFont="1" applyBorder="1" applyAlignment="1">
      <alignment horizontal="center" vertical="center"/>
    </xf>
    <xf numFmtId="0" fontId="15" fillId="3" borderId="1" xfId="212" applyFont="1" applyFill="1" applyBorder="1" applyAlignment="1">
      <alignment horizontal="center" vertical="center"/>
    </xf>
    <xf numFmtId="0" fontId="15" fillId="10" borderId="1" xfId="212" applyFont="1" applyFill="1" applyBorder="1" applyAlignment="1">
      <alignment horizontal="center" vertical="center"/>
    </xf>
    <xf numFmtId="224" fontId="15" fillId="3" borderId="1" xfId="212" applyNumberFormat="1" applyFont="1" applyFill="1" applyBorder="1" applyAlignment="1">
      <alignment horizontal="center" vertical="center"/>
    </xf>
    <xf numFmtId="0" fontId="69" fillId="0" borderId="1" xfId="212" applyFont="1" applyBorder="1" applyAlignment="1">
      <alignment horizontal="center" vertical="center"/>
    </xf>
    <xf numFmtId="0" fontId="20" fillId="0" borderId="0" xfId="10" applyFont="1">
      <alignment vertical="center"/>
    </xf>
    <xf numFmtId="225" fontId="20" fillId="0" borderId="1" xfId="0" applyNumberFormat="1" applyFont="1" applyBorder="1">
      <alignment vertical="center"/>
    </xf>
    <xf numFmtId="43" fontId="20" fillId="0" borderId="1" xfId="0" applyNumberFormat="1" applyFont="1" applyBorder="1">
      <alignment vertical="center"/>
    </xf>
    <xf numFmtId="43" fontId="20" fillId="0" borderId="9" xfId="0" applyNumberFormat="1" applyFont="1" applyBorder="1" applyAlignment="1">
      <alignment horizontal="center" vertical="center"/>
    </xf>
    <xf numFmtId="43" fontId="20" fillId="0" borderId="14" xfId="0" applyNumberFormat="1" applyFont="1" applyBorder="1" applyAlignment="1">
      <alignment horizontal="center" vertical="center"/>
    </xf>
    <xf numFmtId="43" fontId="20" fillId="0" borderId="10" xfId="0" applyNumberFormat="1" applyFont="1" applyBorder="1" applyAlignment="1">
      <alignment horizontal="center" vertical="center"/>
    </xf>
    <xf numFmtId="0" fontId="9" fillId="0" borderId="1" xfId="0" applyFont="1" applyBorder="1" applyAlignment="1"/>
    <xf numFmtId="0" fontId="9" fillId="0" borderId="9" xfId="0" applyFont="1" applyBorder="1" applyAlignment="1"/>
    <xf numFmtId="43" fontId="0" fillId="0" borderId="1" xfId="0" applyNumberFormat="1" applyBorder="1" applyAlignment="1"/>
    <xf numFmtId="43" fontId="0" fillId="4" borderId="1" xfId="0" applyNumberFormat="1" applyFill="1" applyBorder="1" applyAlignment="1"/>
    <xf numFmtId="0" fontId="0" fillId="0" borderId="1" xfId="10" applyFont="1" applyBorder="1" applyAlignment="1"/>
    <xf numFmtId="0" fontId="0" fillId="0" borderId="1" xfId="10" applyFont="1" applyBorder="1" applyAlignment="1">
      <alignment horizontal="center"/>
    </xf>
    <xf numFmtId="226" fontId="0" fillId="0" borderId="0" xfId="0" applyNumberFormat="1" applyAlignment="1">
      <alignment horizontal="right" vertical="center"/>
    </xf>
    <xf numFmtId="0" fontId="74" fillId="5" borderId="0" xfId="12" applyNumberFormat="1" applyFont="1" applyFill="1" applyAlignment="1" applyProtection="1">
      <alignment horizontal="left" vertical="center" shrinkToFit="1"/>
      <protection locked="0" hidden="1"/>
    </xf>
    <xf numFmtId="183" fontId="75" fillId="0" borderId="0" xfId="0" applyNumberFormat="1" applyFont="1" applyAlignment="1">
      <alignment horizontal="center" vertical="center" wrapText="1"/>
    </xf>
    <xf numFmtId="226" fontId="75" fillId="0" borderId="0" xfId="0" applyNumberFormat="1" applyFont="1" applyAlignment="1">
      <alignment horizontal="right" vertical="center"/>
    </xf>
    <xf numFmtId="0" fontId="76" fillId="0" borderId="0" xfId="0" applyFont="1" applyAlignment="1">
      <alignment horizontal="center" vertical="center" wrapText="1"/>
    </xf>
    <xf numFmtId="0" fontId="75" fillId="0" borderId="0" xfId="0" applyFont="1">
      <alignment vertical="center"/>
    </xf>
    <xf numFmtId="0" fontId="75" fillId="0" borderId="0" xfId="0" applyFont="1" applyAlignment="1">
      <alignment vertical="center" shrinkToFit="1"/>
    </xf>
    <xf numFmtId="183" fontId="75" fillId="0" borderId="0" xfId="0" applyNumberFormat="1" applyFont="1">
      <alignment vertical="center"/>
    </xf>
    <xf numFmtId="226" fontId="75" fillId="0" borderId="0" xfId="0" applyNumberFormat="1" applyFont="1" applyAlignment="1">
      <alignment horizontal="center" vertical="center"/>
    </xf>
    <xf numFmtId="0" fontId="75" fillId="0" borderId="1" xfId="0" applyFont="1" applyBorder="1" applyAlignment="1">
      <alignment horizontal="center" vertical="center"/>
    </xf>
    <xf numFmtId="0" fontId="77" fillId="0" borderId="6" xfId="224" applyFont="1" applyBorder="1" applyAlignment="1">
      <alignment horizontal="center" vertical="center" wrapText="1"/>
    </xf>
    <xf numFmtId="0" fontId="75" fillId="0" borderId="6" xfId="0" applyFont="1" applyBorder="1" applyAlignment="1">
      <alignment horizontal="center" vertical="center" wrapText="1"/>
    </xf>
    <xf numFmtId="183" fontId="75" fillId="0" borderId="11" xfId="0" applyNumberFormat="1" applyFont="1" applyBorder="1" applyAlignment="1">
      <alignment horizontal="center" vertical="center"/>
    </xf>
    <xf numFmtId="226" fontId="75" fillId="0" borderId="6" xfId="0" applyNumberFormat="1" applyFont="1" applyBorder="1" applyAlignment="1">
      <alignment horizontal="center" vertical="center" wrapText="1"/>
    </xf>
    <xf numFmtId="0" fontId="77" fillId="0" borderId="7" xfId="0" applyFont="1" applyBorder="1">
      <alignment vertical="center"/>
    </xf>
    <xf numFmtId="0" fontId="75" fillId="0" borderId="7" xfId="0" applyFont="1" applyBorder="1" applyAlignment="1">
      <alignment horizontal="center" vertical="center" wrapText="1"/>
    </xf>
    <xf numFmtId="183" fontId="75" fillId="0" borderId="20" xfId="0" applyNumberFormat="1" applyFont="1" applyBorder="1">
      <alignment vertical="center"/>
    </xf>
    <xf numFmtId="226" fontId="75" fillId="0" borderId="7" xfId="0" applyNumberFormat="1" applyFont="1" applyBorder="1" applyAlignment="1">
      <alignment horizontal="center" vertical="center" wrapText="1"/>
    </xf>
    <xf numFmtId="0" fontId="23" fillId="0" borderId="1" xfId="0" applyFont="1" applyFill="1" applyBorder="1" applyAlignment="1">
      <alignment horizontal="center" vertical="center"/>
    </xf>
    <xf numFmtId="49" fontId="54" fillId="0" borderId="21" xfId="0" applyNumberFormat="1" applyFont="1" applyFill="1" applyBorder="1" applyAlignment="1" applyProtection="1">
      <alignment horizontal="left" vertical="center" wrapText="1"/>
      <protection locked="0"/>
    </xf>
    <xf numFmtId="49" fontId="38" fillId="0" borderId="21" xfId="0" applyNumberFormat="1" applyFont="1" applyFill="1" applyBorder="1" applyAlignment="1" applyProtection="1">
      <alignment horizontal="left" vertical="center" wrapText="1"/>
      <protection locked="0"/>
    </xf>
    <xf numFmtId="0" fontId="14" fillId="0" borderId="1" xfId="0" applyFont="1" applyFill="1" applyBorder="1" applyAlignment="1">
      <alignment horizontal="center" vertical="center"/>
    </xf>
    <xf numFmtId="226" fontId="75" fillId="0" borderId="1" xfId="0" applyNumberFormat="1" applyFont="1" applyBorder="1" applyAlignment="1">
      <alignment horizontal="right" vertical="center"/>
    </xf>
    <xf numFmtId="0" fontId="75" fillId="0" borderId="1" xfId="0" applyFont="1" applyBorder="1" applyAlignment="1">
      <alignment horizontal="left" vertical="center" shrinkToFit="1"/>
    </xf>
    <xf numFmtId="49" fontId="38" fillId="0" borderId="21" xfId="0" applyNumberFormat="1" applyFont="1" applyFill="1" applyBorder="1" applyAlignment="1" applyProtection="1">
      <alignment horizontal="left" vertical="center" wrapText="1" shrinkToFit="1"/>
      <protection locked="0"/>
    </xf>
    <xf numFmtId="0" fontId="78" fillId="14" borderId="1" xfId="0" applyFont="1" applyFill="1" applyBorder="1" applyAlignment="1">
      <alignment horizontal="center" vertical="center" wrapText="1"/>
    </xf>
    <xf numFmtId="0" fontId="75" fillId="14" borderId="1" xfId="0" applyFont="1" applyFill="1" applyBorder="1" applyAlignment="1">
      <alignment horizontal="center" vertical="center" wrapText="1"/>
    </xf>
    <xf numFmtId="226" fontId="20" fillId="0" borderId="0" xfId="0" applyNumberFormat="1" applyFont="1" applyAlignment="1">
      <alignment horizontal="right" vertical="center"/>
    </xf>
    <xf numFmtId="0" fontId="14" fillId="4" borderId="0" xfId="0" applyFont="1" applyFill="1">
      <alignment vertical="center"/>
    </xf>
    <xf numFmtId="49" fontId="20" fillId="0" borderId="9" xfId="0" applyNumberFormat="1" applyFont="1" applyBorder="1">
      <alignment vertical="center"/>
    </xf>
    <xf numFmtId="0" fontId="48" fillId="0" borderId="0" xfId="0" applyFont="1">
      <alignment vertical="center"/>
    </xf>
    <xf numFmtId="183" fontId="39" fillId="0" borderId="0" xfId="0" applyNumberFormat="1" applyFont="1" applyAlignment="1">
      <alignment horizontal="center" vertical="center" wrapText="1"/>
    </xf>
    <xf numFmtId="183" fontId="20" fillId="6" borderId="1" xfId="0" applyNumberFormat="1" applyFont="1" applyFill="1" applyBorder="1" applyAlignment="1">
      <alignment horizontal="center" vertical="center"/>
    </xf>
    <xf numFmtId="183" fontId="20" fillId="6" borderId="1" xfId="0" applyNumberFormat="1" applyFont="1" applyFill="1" applyBorder="1" applyAlignment="1">
      <alignment horizontal="center" vertical="center" wrapText="1"/>
    </xf>
    <xf numFmtId="183" fontId="20" fillId="6" borderId="1" xfId="0" applyNumberFormat="1" applyFont="1" applyFill="1" applyBorder="1" applyAlignment="1">
      <alignment horizontal="right" vertical="center"/>
    </xf>
    <xf numFmtId="0" fontId="14" fillId="0" borderId="15" xfId="128" applyFont="1" applyBorder="1" applyAlignment="1">
      <alignment horizontal="center" vertical="center" wrapText="1"/>
    </xf>
    <xf numFmtId="0" fontId="20" fillId="0" borderId="15" xfId="128" applyFont="1" applyBorder="1" applyAlignment="1">
      <alignment horizontal="center" vertical="center" wrapText="1"/>
    </xf>
    <xf numFmtId="183" fontId="14" fillId="6" borderId="1" xfId="186" applyNumberFormat="1" applyFont="1" applyFill="1" applyBorder="1" applyAlignment="1">
      <alignment horizontal="center" vertical="center" wrapText="1"/>
    </xf>
    <xf numFmtId="183" fontId="42" fillId="6" borderId="1" xfId="0" applyNumberFormat="1" applyFont="1" applyFill="1" applyBorder="1" applyAlignment="1">
      <alignment horizontal="center" vertical="center" wrapText="1"/>
    </xf>
    <xf numFmtId="183" fontId="42" fillId="6" borderId="0" xfId="0" applyNumberFormat="1" applyFont="1" applyFill="1" applyAlignment="1">
      <alignment horizontal="center" vertical="center" wrapText="1"/>
    </xf>
    <xf numFmtId="183" fontId="20" fillId="6" borderId="1" xfId="186" applyNumberFormat="1" applyFill="1" applyBorder="1" applyAlignment="1">
      <alignment horizontal="center" vertical="center" wrapText="1"/>
    </xf>
    <xf numFmtId="183" fontId="48" fillId="6" borderId="1" xfId="0" applyNumberFormat="1" applyFont="1" applyFill="1" applyBorder="1" applyAlignment="1">
      <alignment horizontal="center" vertical="center" wrapText="1"/>
    </xf>
    <xf numFmtId="183" fontId="48" fillId="6" borderId="1" xfId="0" applyNumberFormat="1" applyFont="1" applyFill="1" applyBorder="1" applyAlignment="1">
      <alignment horizontal="right" vertical="center"/>
    </xf>
    <xf numFmtId="183" fontId="48" fillId="0" borderId="0" xfId="0" applyNumberFormat="1" applyFont="1">
      <alignment vertical="center"/>
    </xf>
    <xf numFmtId="183" fontId="14" fillId="5" borderId="1" xfId="0" applyNumberFormat="1" applyFont="1" applyFill="1" applyBorder="1" applyAlignment="1">
      <alignment horizontal="center" vertical="center"/>
    </xf>
    <xf numFmtId="183" fontId="28" fillId="0" borderId="0" xfId="0" applyNumberFormat="1" applyFont="1">
      <alignment vertical="center"/>
    </xf>
    <xf numFmtId="183" fontId="14" fillId="0" borderId="0" xfId="0" applyNumberFormat="1" applyFont="1" applyAlignment="1">
      <alignment horizontal="left" vertical="center"/>
    </xf>
    <xf numFmtId="183" fontId="14" fillId="6" borderId="6" xfId="186" applyNumberFormat="1" applyFont="1" applyFill="1" applyBorder="1" applyAlignment="1">
      <alignment vertical="center" wrapText="1"/>
    </xf>
    <xf numFmtId="14" fontId="20" fillId="3" borderId="1" xfId="128" applyNumberFormat="1" applyFont="1" applyFill="1" applyBorder="1" applyAlignment="1">
      <alignment horizontal="center" vertical="center"/>
    </xf>
    <xf numFmtId="0" fontId="22" fillId="0" borderId="0" xfId="159" applyFont="1" applyAlignment="1">
      <alignment vertical="center"/>
    </xf>
    <xf numFmtId="183" fontId="22" fillId="0" borderId="0" xfId="159" applyNumberFormat="1" applyFont="1" applyAlignment="1">
      <alignment vertical="center"/>
    </xf>
    <xf numFmtId="183" fontId="20" fillId="6" borderId="6" xfId="186" applyNumberFormat="1" applyFill="1" applyBorder="1" applyAlignment="1">
      <alignment vertical="center" wrapText="1"/>
    </xf>
    <xf numFmtId="183" fontId="48" fillId="6" borderId="1" xfId="0" applyNumberFormat="1" applyFont="1" applyFill="1" applyBorder="1" applyAlignment="1">
      <alignment vertical="center" wrapText="1"/>
    </xf>
    <xf numFmtId="14" fontId="14" fillId="0" borderId="0" xfId="0" applyNumberFormat="1" applyFont="1">
      <alignment vertical="center"/>
    </xf>
    <xf numFmtId="49" fontId="62" fillId="0" borderId="1" xfId="0" applyNumberFormat="1" applyFont="1" applyBorder="1">
      <alignment vertical="center"/>
    </xf>
    <xf numFmtId="0" fontId="20" fillId="0" borderId="1" xfId="10" applyFont="1" applyBorder="1" applyAlignment="1">
      <alignment vertical="center"/>
    </xf>
    <xf numFmtId="43" fontId="20" fillId="0" borderId="0" xfId="10" applyNumberFormat="1" applyFont="1" applyAlignment="1" applyProtection="1">
      <alignment vertical="center"/>
    </xf>
    <xf numFmtId="0" fontId="30" fillId="5" borderId="0" xfId="12" applyNumberFormat="1" applyFont="1" applyFill="1" applyAlignment="1" applyProtection="1">
      <alignment horizontal="left" vertical="center" shrinkToFit="1"/>
      <protection hidden="1"/>
    </xf>
    <xf numFmtId="43" fontId="20" fillId="0" borderId="0" xfId="0" applyNumberFormat="1" applyFont="1" applyAlignment="1">
      <alignment horizontal="center" vertical="center" wrapText="1"/>
    </xf>
    <xf numFmtId="43" fontId="20" fillId="0" borderId="0" xfId="10" applyNumberFormat="1" applyFont="1" applyAlignment="1" applyProtection="1">
      <alignment horizontal="center" vertical="center" wrapText="1"/>
    </xf>
    <xf numFmtId="43" fontId="14" fillId="0" borderId="0" xfId="10" applyNumberFormat="1" applyFont="1" applyAlignment="1" applyProtection="1">
      <alignment horizontal="right" vertical="center"/>
    </xf>
    <xf numFmtId="43" fontId="14" fillId="0" borderId="1" xfId="10" applyNumberFormat="1" applyFont="1" applyBorder="1" applyAlignment="1" applyProtection="1">
      <alignment horizontal="center" vertical="center"/>
    </xf>
    <xf numFmtId="43" fontId="20" fillId="0" borderId="1" xfId="10" applyNumberFormat="1" applyFont="1" applyBorder="1" applyAlignment="1" applyProtection="1">
      <alignment horizontal="right" vertical="center"/>
    </xf>
    <xf numFmtId="0" fontId="37" fillId="0" borderId="0" xfId="0" applyFont="1" applyAlignment="1">
      <alignment horizontal="left" vertical="center"/>
    </xf>
    <xf numFmtId="183" fontId="14" fillId="0" borderId="0" xfId="0" applyNumberFormat="1" applyFont="1">
      <alignment vertical="center"/>
    </xf>
    <xf numFmtId="0" fontId="37" fillId="0" borderId="1" xfId="0" applyFont="1" applyBorder="1" applyAlignment="1">
      <alignment horizontal="center" vertical="center"/>
    </xf>
    <xf numFmtId="0" fontId="37" fillId="0" borderId="11" xfId="0" applyFont="1" applyBorder="1" applyAlignment="1">
      <alignment horizontal="center" vertical="center"/>
    </xf>
    <xf numFmtId="0" fontId="37" fillId="0" borderId="12" xfId="0" applyFont="1" applyBorder="1" applyAlignment="1">
      <alignment horizontal="center" vertical="center"/>
    </xf>
    <xf numFmtId="0" fontId="37" fillId="0" borderId="13" xfId="0" applyFont="1" applyBorder="1" applyAlignment="1">
      <alignment horizontal="center" vertical="center"/>
    </xf>
    <xf numFmtId="183" fontId="37" fillId="0" borderId="1" xfId="0" applyNumberFormat="1" applyFont="1" applyBorder="1" applyAlignment="1">
      <alignment horizontal="center" vertical="center"/>
    </xf>
    <xf numFmtId="0" fontId="37" fillId="0" borderId="9" xfId="0" applyFont="1" applyBorder="1" applyAlignment="1">
      <alignment horizontal="center" vertical="center"/>
    </xf>
    <xf numFmtId="0" fontId="37" fillId="0" borderId="14" xfId="0" applyFont="1" applyBorder="1" applyAlignment="1">
      <alignment horizontal="center" vertical="center"/>
    </xf>
    <xf numFmtId="0" fontId="37" fillId="0" borderId="10" xfId="0" applyFont="1" applyBorder="1" applyAlignment="1">
      <alignment horizontal="center" vertical="center"/>
    </xf>
    <xf numFmtId="0" fontId="37" fillId="0" borderId="9" xfId="0" applyFont="1" applyBorder="1" applyAlignment="1">
      <alignment horizontal="left" vertical="center"/>
    </xf>
    <xf numFmtId="0" fontId="37" fillId="0" borderId="14" xfId="0" applyFont="1" applyBorder="1" applyAlignment="1">
      <alignment horizontal="left" vertical="center"/>
    </xf>
    <xf numFmtId="0" fontId="37" fillId="0" borderId="10" xfId="0" applyFont="1" applyBorder="1" applyAlignment="1">
      <alignment horizontal="left" vertical="center"/>
    </xf>
    <xf numFmtId="0" fontId="79" fillId="0" borderId="9" xfId="0" applyFont="1" applyBorder="1" applyAlignment="1">
      <alignment horizontal="left" vertical="center"/>
    </xf>
    <xf numFmtId="0" fontId="80" fillId="0" borderId="14" xfId="0" applyFont="1" applyBorder="1" applyAlignment="1">
      <alignment horizontal="left" vertical="center"/>
    </xf>
    <xf numFmtId="0" fontId="80" fillId="0" borderId="10" xfId="0" applyFont="1" applyBorder="1" applyAlignment="1">
      <alignment horizontal="left" vertical="center"/>
    </xf>
    <xf numFmtId="0" fontId="79" fillId="0" borderId="14" xfId="0" applyFont="1" applyBorder="1" applyAlignment="1">
      <alignment horizontal="left" vertical="center"/>
    </xf>
    <xf numFmtId="0" fontId="79" fillId="0" borderId="10" xfId="0" applyFont="1" applyBorder="1" applyAlignment="1">
      <alignment horizontal="left" vertical="center"/>
    </xf>
    <xf numFmtId="0" fontId="81" fillId="0" borderId="9" xfId="0" applyFont="1" applyBorder="1" applyAlignment="1">
      <alignment horizontal="left" vertical="center"/>
    </xf>
    <xf numFmtId="183" fontId="37" fillId="0" borderId="0" xfId="0" applyNumberFormat="1" applyFont="1" applyAlignment="1">
      <alignment horizontal="right" vertical="center"/>
    </xf>
    <xf numFmtId="0" fontId="38" fillId="0" borderId="1" xfId="0" applyFont="1" applyBorder="1" applyAlignment="1">
      <alignment horizontal="center" vertical="center"/>
    </xf>
    <xf numFmtId="0" fontId="22" fillId="0" borderId="1" xfId="0" applyFont="1" applyBorder="1" applyAlignment="1">
      <alignment horizontal="center" vertical="center"/>
    </xf>
    <xf numFmtId="0" fontId="82" fillId="0" borderId="1" xfId="12" applyFont="1" applyBorder="1" applyAlignment="1" applyProtection="1">
      <alignment horizontal="left" vertical="center"/>
    </xf>
    <xf numFmtId="0" fontId="38" fillId="0" borderId="1" xfId="12" applyFont="1" applyBorder="1" applyAlignment="1" applyProtection="1">
      <alignment horizontal="center" vertical="center"/>
    </xf>
    <xf numFmtId="0" fontId="38" fillId="0" borderId="1" xfId="12" applyFont="1" applyBorder="1" applyAlignment="1" applyProtection="1">
      <alignment horizontal="left" vertical="center" indent="1"/>
    </xf>
    <xf numFmtId="0" fontId="82" fillId="0" borderId="1" xfId="0" applyFont="1" applyBorder="1" applyAlignment="1">
      <alignment horizontal="left" vertical="center"/>
    </xf>
    <xf numFmtId="0" fontId="14" fillId="0" borderId="0" xfId="0" applyFont="1" applyAlignment="1"/>
    <xf numFmtId="0" fontId="72" fillId="0" borderId="0" xfId="114" applyFont="1">
      <alignment vertical="center"/>
    </xf>
    <xf numFmtId="0" fontId="83" fillId="0" borderId="0" xfId="114" applyFont="1" applyAlignment="1">
      <alignment horizontal="left" vertical="center"/>
    </xf>
    <xf numFmtId="0" fontId="83" fillId="0" borderId="0" xfId="114" applyFont="1">
      <alignment vertical="center"/>
    </xf>
    <xf numFmtId="0" fontId="83" fillId="0" borderId="0" xfId="104" applyFont="1" applyFill="1" applyAlignment="1">
      <alignment vertical="center"/>
    </xf>
    <xf numFmtId="0" fontId="84" fillId="0" borderId="0" xfId="228" applyFont="1" applyAlignment="1">
      <alignment horizontal="center" vertical="center"/>
    </xf>
    <xf numFmtId="0" fontId="24" fillId="0" borderId="0" xfId="228" applyFont="1" applyAlignment="1">
      <alignment horizontal="center" vertical="center"/>
    </xf>
    <xf numFmtId="0" fontId="24" fillId="0" borderId="0" xfId="228" applyFont="1" applyAlignment="1">
      <alignment horizontal="left" vertical="center"/>
    </xf>
    <xf numFmtId="0" fontId="24" fillId="0" borderId="0" xfId="114" applyFont="1" applyAlignment="1">
      <alignment horizontal="right" vertical="center"/>
    </xf>
    <xf numFmtId="210" fontId="82" fillId="0" borderId="1" xfId="234" applyFont="1" applyBorder="1" applyAlignment="1">
      <alignment horizontal="center" vertical="center"/>
    </xf>
    <xf numFmtId="210" fontId="17" fillId="0" borderId="1" xfId="234" applyFont="1" applyBorder="1" applyAlignment="1">
      <alignment horizontal="center" vertical="center"/>
    </xf>
    <xf numFmtId="0" fontId="45" fillId="5" borderId="1" xfId="23" applyFont="1" applyFill="1" applyBorder="1" applyAlignment="1"/>
    <xf numFmtId="210" fontId="14" fillId="5" borderId="1" xfId="214" applyFont="1" applyFill="1" applyBorder="1">
      <alignment vertical="center"/>
    </xf>
    <xf numFmtId="0" fontId="45" fillId="5" borderId="1" xfId="23" applyFont="1" applyFill="1" applyBorder="1">
      <alignment vertical="center"/>
    </xf>
    <xf numFmtId="210" fontId="24" fillId="5" borderId="1" xfId="214" applyFont="1" applyFill="1" applyBorder="1">
      <alignment vertical="center"/>
    </xf>
    <xf numFmtId="210" fontId="17" fillId="5" borderId="1" xfId="214" applyFont="1" applyFill="1" applyBorder="1">
      <alignment vertical="center"/>
    </xf>
    <xf numFmtId="0" fontId="14" fillId="0" borderId="0" xfId="259" applyFont="1" applyAlignment="1">
      <alignment horizontal="left" vertical="center" shrinkToFit="1"/>
    </xf>
    <xf numFmtId="0" fontId="20" fillId="0" borderId="0" xfId="76" applyFont="1" applyAlignment="1">
      <alignment horizontal="center" vertical="center"/>
    </xf>
    <xf numFmtId="0" fontId="20" fillId="0" borderId="0" xfId="104" applyFont="1" applyFill="1" applyBorder="1" applyAlignment="1">
      <alignment vertical="center"/>
    </xf>
    <xf numFmtId="0" fontId="14" fillId="0" borderId="0" xfId="259" applyFont="1" applyAlignment="1">
      <alignment vertical="center" shrinkToFit="1"/>
    </xf>
    <xf numFmtId="0" fontId="20" fillId="0" borderId="0" xfId="104" applyFont="1" applyBorder="1" applyAlignment="1">
      <alignment vertical="center"/>
    </xf>
    <xf numFmtId="0" fontId="20" fillId="0" borderId="0" xfId="259" applyFont="1" applyAlignment="1">
      <alignment horizontal="left" vertical="center" shrinkToFit="1"/>
    </xf>
    <xf numFmtId="0" fontId="72" fillId="0" borderId="0" xfId="114" applyFont="1" applyAlignment="1">
      <alignment horizontal="left" vertical="center"/>
    </xf>
    <xf numFmtId="0" fontId="72" fillId="0" borderId="0" xfId="104" applyFont="1" applyFill="1" applyAlignment="1">
      <alignment vertical="center"/>
    </xf>
    <xf numFmtId="227" fontId="85" fillId="0" borderId="0" xfId="188" applyNumberFormat="1" applyFont="1" applyAlignment="1" applyProtection="1">
      <alignment horizontal="left" vertical="center"/>
      <protection locked="0"/>
    </xf>
    <xf numFmtId="227" fontId="22" fillId="0" borderId="0" xfId="188" applyNumberFormat="1" applyFont="1" applyAlignment="1" applyProtection="1">
      <alignment horizontal="center" vertical="center"/>
      <protection locked="0"/>
    </xf>
    <xf numFmtId="227" fontId="20" fillId="0" borderId="0" xfId="188" applyNumberFormat="1" applyAlignment="1" applyProtection="1">
      <alignment horizontal="center" vertical="center"/>
      <protection locked="0"/>
    </xf>
    <xf numFmtId="227" fontId="20" fillId="0" borderId="0" xfId="188" applyNumberFormat="1" applyAlignment="1" applyProtection="1">
      <alignment horizontal="left" vertical="center"/>
      <protection locked="0"/>
    </xf>
    <xf numFmtId="228" fontId="20" fillId="0" borderId="0" xfId="188" applyNumberFormat="1" applyAlignment="1" applyProtection="1">
      <alignment horizontal="left" vertical="center"/>
      <protection locked="0"/>
    </xf>
    <xf numFmtId="227" fontId="20" fillId="0" borderId="0" xfId="188" applyNumberFormat="1" applyAlignment="1" applyProtection="1">
      <alignment horizontal="right" vertical="center"/>
      <protection locked="0"/>
    </xf>
    <xf numFmtId="227" fontId="30" fillId="0" borderId="0" xfId="12" applyNumberFormat="1" applyFont="1" applyFill="1" applyBorder="1" applyAlignment="1" applyProtection="1">
      <alignment horizontal="left" vertical="center"/>
      <protection locked="0"/>
    </xf>
    <xf numFmtId="227" fontId="85" fillId="0" borderId="0" xfId="188" applyNumberFormat="1" applyFont="1" applyAlignment="1" applyProtection="1">
      <alignment horizontal="center" vertical="center"/>
      <protection locked="0"/>
    </xf>
    <xf numFmtId="227" fontId="86" fillId="0" borderId="0" xfId="188" applyNumberFormat="1" applyFont="1" applyAlignment="1" applyProtection="1">
      <alignment horizontal="center" vertical="center"/>
      <protection locked="0"/>
    </xf>
    <xf numFmtId="0" fontId="20" fillId="0" borderId="0" xfId="188" applyAlignment="1" applyProtection="1">
      <alignment horizontal="center" vertical="center"/>
      <protection locked="0"/>
    </xf>
    <xf numFmtId="227" fontId="14" fillId="0" borderId="15" xfId="188" applyNumberFormat="1" applyFont="1" applyBorder="1" applyAlignment="1" applyProtection="1">
      <alignment horizontal="left" vertical="center"/>
      <protection locked="0"/>
    </xf>
    <xf numFmtId="227" fontId="20" fillId="0" borderId="15" xfId="188" applyNumberFormat="1" applyBorder="1" applyAlignment="1" applyProtection="1">
      <alignment horizontal="left" vertical="center"/>
      <protection locked="0"/>
    </xf>
    <xf numFmtId="227" fontId="22" fillId="0" borderId="0" xfId="188" applyNumberFormat="1" applyFont="1" applyAlignment="1" applyProtection="1">
      <alignment horizontal="left" vertical="center"/>
      <protection locked="0"/>
    </xf>
    <xf numFmtId="227" fontId="17" fillId="0" borderId="1" xfId="188" applyNumberFormat="1" applyFont="1" applyBorder="1" applyAlignment="1" applyProtection="1">
      <alignment horizontal="center" vertical="center"/>
      <protection locked="0"/>
    </xf>
    <xf numFmtId="227" fontId="17" fillId="0" borderId="18" xfId="188" applyNumberFormat="1" applyFont="1" applyBorder="1" applyAlignment="1" applyProtection="1">
      <alignment horizontal="center" vertical="center"/>
      <protection locked="0"/>
    </xf>
    <xf numFmtId="227" fontId="17" fillId="0" borderId="10" xfId="188" applyNumberFormat="1" applyFont="1" applyBorder="1" applyAlignment="1" applyProtection="1">
      <alignment horizontal="center" vertical="center"/>
      <protection locked="0"/>
    </xf>
    <xf numFmtId="227" fontId="20" fillId="0" borderId="9" xfId="152" applyNumberFormat="1" applyFont="1" applyBorder="1" applyProtection="1">
      <alignment vertical="center"/>
      <protection locked="0"/>
    </xf>
    <xf numFmtId="228" fontId="20" fillId="0" borderId="1" xfId="188" applyNumberFormat="1" applyBorder="1" applyAlignment="1" applyProtection="1">
      <alignment horizontal="center" vertical="center"/>
      <protection locked="0"/>
    </xf>
    <xf numFmtId="176" fontId="20" fillId="0" borderId="7" xfId="188" applyNumberFormat="1" applyBorder="1" applyAlignment="1" applyProtection="1">
      <alignment horizontal="right" vertical="center"/>
      <protection locked="0"/>
    </xf>
    <xf numFmtId="176" fontId="20" fillId="0" borderId="18" xfId="188" applyNumberFormat="1" applyBorder="1" applyAlignment="1" applyProtection="1">
      <alignment horizontal="left" vertical="center"/>
      <protection locked="0"/>
    </xf>
    <xf numFmtId="176" fontId="14" fillId="0" borderId="10" xfId="188" applyNumberFormat="1" applyFont="1" applyBorder="1" applyAlignment="1" applyProtection="1">
      <alignment horizontal="left" vertical="center"/>
      <protection locked="0"/>
    </xf>
    <xf numFmtId="228" fontId="20" fillId="5" borderId="1" xfId="188" applyNumberFormat="1" applyFill="1" applyBorder="1" applyAlignment="1" applyProtection="1">
      <alignment horizontal="center" vertical="center"/>
      <protection locked="0"/>
    </xf>
    <xf numFmtId="176" fontId="20" fillId="0" borderId="1" xfId="188" applyNumberFormat="1" applyBorder="1" applyAlignment="1" applyProtection="1">
      <alignment horizontal="right" vertical="center"/>
      <protection locked="0"/>
    </xf>
    <xf numFmtId="227" fontId="20" fillId="0" borderId="22" xfId="188" applyNumberFormat="1" applyBorder="1" applyAlignment="1" applyProtection="1">
      <alignment horizontal="left" vertical="center" indent="1"/>
      <protection locked="0"/>
    </xf>
    <xf numFmtId="176" fontId="20" fillId="0" borderId="1" xfId="185" applyNumberFormat="1" applyBorder="1" applyAlignment="1" applyProtection="1">
      <alignment horizontal="right" vertical="center"/>
      <protection locked="0"/>
    </xf>
    <xf numFmtId="227" fontId="14" fillId="0" borderId="22" xfId="188" applyNumberFormat="1" applyFont="1" applyBorder="1" applyAlignment="1" applyProtection="1">
      <alignment horizontal="left" vertical="center" indent="1"/>
      <protection locked="0"/>
    </xf>
    <xf numFmtId="227" fontId="22" fillId="0" borderId="22" xfId="188" applyNumberFormat="1" applyFont="1" applyBorder="1" applyAlignment="1" applyProtection="1">
      <alignment horizontal="center" vertical="center"/>
      <protection locked="0"/>
    </xf>
    <xf numFmtId="176" fontId="22" fillId="0" borderId="10" xfId="188" applyNumberFormat="1" applyFont="1" applyBorder="1" applyAlignment="1" applyProtection="1">
      <alignment horizontal="center" vertical="center"/>
      <protection locked="0"/>
    </xf>
    <xf numFmtId="227" fontId="20" fillId="0" borderId="22" xfId="188" applyNumberFormat="1" applyBorder="1" applyAlignment="1" applyProtection="1">
      <alignment horizontal="left" vertical="center"/>
      <protection locked="0"/>
    </xf>
    <xf numFmtId="176" fontId="20" fillId="0" borderId="10" xfId="188" applyNumberFormat="1" applyBorder="1" applyAlignment="1" applyProtection="1">
      <alignment horizontal="left" vertical="center"/>
      <protection locked="0"/>
    </xf>
    <xf numFmtId="227" fontId="20" fillId="0" borderId="1" xfId="188" applyNumberFormat="1" applyBorder="1" applyAlignment="1" applyProtection="1">
      <alignment horizontal="right" vertical="center"/>
      <protection locked="0"/>
    </xf>
    <xf numFmtId="227" fontId="14" fillId="0" borderId="23" xfId="188" applyNumberFormat="1" applyFont="1" applyBorder="1" applyAlignment="1" applyProtection="1">
      <alignment horizontal="left" vertical="center" indent="1"/>
      <protection locked="0"/>
    </xf>
    <xf numFmtId="227" fontId="20" fillId="0" borderId="1" xfId="188" applyNumberFormat="1" applyBorder="1" applyAlignment="1" applyProtection="1">
      <alignment horizontal="left" vertical="center" indent="1"/>
      <protection locked="0"/>
    </xf>
    <xf numFmtId="176" fontId="22" fillId="15" borderId="10" xfId="188" applyNumberFormat="1" applyFont="1" applyFill="1" applyBorder="1" applyAlignment="1" applyProtection="1">
      <alignment horizontal="center" vertical="center"/>
      <protection locked="0"/>
    </xf>
    <xf numFmtId="176" fontId="22" fillId="15" borderId="1" xfId="188" applyNumberFormat="1" applyFont="1" applyFill="1" applyBorder="1" applyAlignment="1" applyProtection="1">
      <alignment horizontal="right" vertical="center"/>
      <protection locked="0"/>
    </xf>
    <xf numFmtId="227" fontId="20" fillId="5" borderId="1" xfId="188" applyNumberFormat="1" applyFill="1" applyBorder="1" applyAlignment="1" applyProtection="1">
      <alignment horizontal="left" vertical="center" indent="1"/>
      <protection locked="0"/>
    </xf>
    <xf numFmtId="227" fontId="14" fillId="5" borderId="22" xfId="188" applyNumberFormat="1" applyFont="1" applyFill="1" applyBorder="1" applyAlignment="1" applyProtection="1">
      <alignment horizontal="left" vertical="center" indent="1"/>
      <protection locked="0"/>
    </xf>
    <xf numFmtId="227" fontId="20" fillId="5" borderId="22" xfId="188" applyNumberFormat="1" applyFill="1" applyBorder="1" applyAlignment="1" applyProtection="1">
      <alignment horizontal="left" vertical="center" indent="1"/>
      <protection locked="0"/>
    </xf>
    <xf numFmtId="176" fontId="20" fillId="0" borderId="9" xfId="188" applyNumberFormat="1" applyBorder="1" applyAlignment="1" applyProtection="1">
      <alignment horizontal="left" vertical="center"/>
      <protection locked="0"/>
    </xf>
    <xf numFmtId="176" fontId="17" fillId="15" borderId="14" xfId="152" applyNumberFormat="1" applyFont="1" applyFill="1" applyBorder="1" applyAlignment="1" applyProtection="1">
      <alignment horizontal="center" vertical="center"/>
      <protection locked="0"/>
    </xf>
    <xf numFmtId="176" fontId="22" fillId="15" borderId="1" xfId="185" applyNumberFormat="1" applyFont="1" applyFill="1" applyBorder="1" applyAlignment="1" applyProtection="1">
      <alignment horizontal="right" vertical="center"/>
      <protection locked="0"/>
    </xf>
    <xf numFmtId="227" fontId="22" fillId="5" borderId="22" xfId="188" applyNumberFormat="1" applyFont="1" applyFill="1" applyBorder="1" applyAlignment="1" applyProtection="1">
      <alignment horizontal="center" vertical="center"/>
      <protection locked="0"/>
    </xf>
    <xf numFmtId="227" fontId="22" fillId="5" borderId="9" xfId="152" applyNumberFormat="1" applyFont="1" applyFill="1" applyBorder="1" applyAlignment="1" applyProtection="1">
      <alignment horizontal="center" vertical="center"/>
      <protection locked="0"/>
    </xf>
    <xf numFmtId="176" fontId="22" fillId="15" borderId="6" xfId="188" applyNumberFormat="1" applyFont="1" applyFill="1" applyBorder="1" applyAlignment="1" applyProtection="1">
      <alignment horizontal="right" vertical="center"/>
      <protection locked="0"/>
    </xf>
    <xf numFmtId="176" fontId="22" fillId="15" borderId="18" xfId="188" applyNumberFormat="1" applyFont="1" applyFill="1" applyBorder="1" applyAlignment="1" applyProtection="1">
      <alignment horizontal="left" vertical="center"/>
      <protection locked="0"/>
    </xf>
    <xf numFmtId="227" fontId="20" fillId="0" borderId="9" xfId="188" applyNumberFormat="1" applyBorder="1" applyAlignment="1" applyProtection="1">
      <alignment horizontal="left" vertical="center"/>
      <protection locked="0"/>
    </xf>
    <xf numFmtId="227" fontId="14" fillId="0" borderId="0" xfId="188" applyNumberFormat="1" applyFont="1" applyAlignment="1" applyProtection="1">
      <alignment horizontal="left" vertical="center"/>
      <protection locked="0"/>
    </xf>
    <xf numFmtId="227" fontId="14" fillId="0" borderId="0" xfId="188" applyNumberFormat="1" applyFont="1" applyAlignment="1" applyProtection="1">
      <alignment horizontal="right" vertical="center"/>
      <protection locked="0"/>
    </xf>
    <xf numFmtId="227" fontId="17" fillId="0" borderId="0" xfId="188" applyNumberFormat="1" applyFont="1" applyAlignment="1" applyProtection="1">
      <alignment horizontal="left" vertical="center"/>
      <protection locked="0"/>
    </xf>
    <xf numFmtId="176" fontId="20" fillId="0" borderId="1" xfId="188" applyNumberFormat="1" applyBorder="1" applyAlignment="1" applyProtection="1">
      <alignment horizontal="left" vertical="center"/>
      <protection locked="0"/>
    </xf>
    <xf numFmtId="176" fontId="14" fillId="0" borderId="1" xfId="188" applyNumberFormat="1" applyFont="1" applyBorder="1" applyAlignment="1" applyProtection="1">
      <alignment horizontal="left" vertical="center"/>
      <protection locked="0"/>
    </xf>
    <xf numFmtId="176" fontId="22" fillId="0" borderId="1" xfId="188" applyNumberFormat="1" applyFont="1" applyBorder="1" applyAlignment="1" applyProtection="1">
      <alignment horizontal="left" vertical="center"/>
      <protection locked="0"/>
    </xf>
    <xf numFmtId="176" fontId="22" fillId="0" borderId="1" xfId="185" applyNumberFormat="1" applyFont="1" applyBorder="1" applyAlignment="1" applyProtection="1">
      <alignment horizontal="left" vertical="center"/>
      <protection locked="0"/>
    </xf>
    <xf numFmtId="0" fontId="85" fillId="0" borderId="0" xfId="152" applyFont="1" applyProtection="1">
      <alignment vertical="center"/>
      <protection locked="0"/>
    </xf>
    <xf numFmtId="0" fontId="20" fillId="0" borderId="0" xfId="152" applyFont="1" applyAlignment="1" applyProtection="1">
      <alignment horizontal="center" vertical="center"/>
      <protection locked="0"/>
    </xf>
    <xf numFmtId="0" fontId="22" fillId="0" borderId="0" xfId="223" applyFont="1" applyProtection="1">
      <alignment vertical="center"/>
      <protection locked="0"/>
    </xf>
    <xf numFmtId="0" fontId="20" fillId="0" borderId="0" xfId="223" applyFont="1" applyProtection="1">
      <alignment vertical="center"/>
      <protection locked="0"/>
    </xf>
    <xf numFmtId="0" fontId="20" fillId="0" borderId="0" xfId="223" applyFont="1" applyAlignment="1" applyProtection="1">
      <alignment horizontal="left" vertical="center"/>
      <protection locked="0"/>
    </xf>
    <xf numFmtId="0" fontId="20" fillId="0" borderId="0" xfId="152" applyFont="1" applyProtection="1">
      <alignment vertical="center"/>
      <protection locked="0"/>
    </xf>
    <xf numFmtId="0" fontId="30" fillId="0" borderId="0" xfId="12" applyFont="1" applyAlignment="1" applyProtection="1">
      <alignment horizontal="left" vertical="center"/>
      <protection locked="0"/>
    </xf>
    <xf numFmtId="0" fontId="85" fillId="0" borderId="0" xfId="223" applyFont="1" applyAlignment="1" applyProtection="1">
      <alignment horizontal="center" vertical="center"/>
      <protection locked="0"/>
    </xf>
    <xf numFmtId="0" fontId="87" fillId="0" borderId="0" xfId="223" applyFont="1" applyAlignment="1" applyProtection="1">
      <alignment horizontal="center" vertical="center"/>
      <protection locked="0"/>
    </xf>
    <xf numFmtId="0" fontId="20" fillId="0" borderId="0" xfId="223" applyFont="1" applyAlignment="1" applyProtection="1">
      <alignment horizontal="center" vertical="center"/>
      <protection locked="0"/>
    </xf>
    <xf numFmtId="0" fontId="88" fillId="0" borderId="0" xfId="223" applyFont="1" applyAlignment="1" applyProtection="1">
      <alignment horizontal="left" vertical="center"/>
      <protection locked="0"/>
    </xf>
    <xf numFmtId="0" fontId="17" fillId="0" borderId="24" xfId="152" applyFont="1" applyBorder="1" applyAlignment="1" applyProtection="1">
      <alignment horizontal="center" vertical="center"/>
      <protection locked="0"/>
    </xf>
    <xf numFmtId="0" fontId="17" fillId="0" borderId="25" xfId="223" applyFont="1" applyBorder="1" applyAlignment="1" applyProtection="1">
      <alignment horizontal="center" vertical="center"/>
      <protection locked="0"/>
    </xf>
    <xf numFmtId="0" fontId="14" fillId="0" borderId="26" xfId="152" applyFont="1" applyBorder="1" applyAlignment="1" applyProtection="1">
      <alignment horizontal="center" vertical="center"/>
      <protection locked="0"/>
    </xf>
    <xf numFmtId="0" fontId="20" fillId="0" borderId="27" xfId="152" applyFont="1" applyBorder="1" applyAlignment="1" applyProtection="1">
      <alignment horizontal="center" vertical="center"/>
      <protection locked="0"/>
    </xf>
    <xf numFmtId="0" fontId="20" fillId="0" borderId="28" xfId="152" applyFont="1" applyBorder="1" applyAlignment="1" applyProtection="1">
      <alignment horizontal="center" vertical="center"/>
      <protection locked="0"/>
    </xf>
    <xf numFmtId="0" fontId="22" fillId="0" borderId="29" xfId="152" applyFont="1" applyBorder="1" applyAlignment="1" applyProtection="1">
      <alignment horizontal="center" vertical="center"/>
      <protection locked="0"/>
    </xf>
    <xf numFmtId="0" fontId="17" fillId="0" borderId="1" xfId="223" applyFont="1" applyBorder="1" applyAlignment="1" applyProtection="1">
      <alignment horizontal="center" vertical="center"/>
      <protection locked="0"/>
    </xf>
    <xf numFmtId="0" fontId="20" fillId="0" borderId="9" xfId="152" applyFont="1" applyBorder="1" applyAlignment="1" applyProtection="1">
      <alignment horizontal="center" vertical="center"/>
      <protection locked="0"/>
    </xf>
    <xf numFmtId="0" fontId="20" fillId="0" borderId="14" xfId="152" applyFont="1" applyBorder="1" applyAlignment="1" applyProtection="1">
      <alignment horizontal="center" vertical="center"/>
      <protection locked="0"/>
    </xf>
    <xf numFmtId="0" fontId="20" fillId="0" borderId="10" xfId="152" applyFont="1" applyBorder="1" applyAlignment="1" applyProtection="1">
      <alignment horizontal="center" vertical="center"/>
      <protection locked="0"/>
    </xf>
    <xf numFmtId="0" fontId="22" fillId="0" borderId="1" xfId="223" applyFont="1" applyBorder="1" applyAlignment="1" applyProtection="1">
      <alignment horizontal="center" vertical="center"/>
      <protection locked="0"/>
    </xf>
    <xf numFmtId="0" fontId="17" fillId="0" borderId="30" xfId="223" applyFont="1" applyBorder="1" applyAlignment="1" applyProtection="1">
      <alignment horizontal="center" vertical="center"/>
      <protection locked="0"/>
    </xf>
    <xf numFmtId="0" fontId="14" fillId="0" borderId="9" xfId="152" applyFont="1" applyBorder="1" applyAlignment="1" applyProtection="1">
      <alignment horizontal="center" vertical="center"/>
      <protection locked="0"/>
    </xf>
    <xf numFmtId="0" fontId="17" fillId="0" borderId="1" xfId="152" applyFont="1" applyBorder="1" applyAlignment="1" applyProtection="1">
      <alignment horizontal="center" vertical="center"/>
      <protection locked="0"/>
    </xf>
    <xf numFmtId="0" fontId="20" fillId="0" borderId="1" xfId="152" applyFont="1" applyBorder="1" applyProtection="1">
      <alignment vertical="center"/>
      <protection locked="0"/>
    </xf>
    <xf numFmtId="0" fontId="17" fillId="0" borderId="30" xfId="152" applyFont="1" applyBorder="1" applyAlignment="1" applyProtection="1">
      <alignment horizontal="center" vertical="center"/>
      <protection locked="0"/>
    </xf>
    <xf numFmtId="0" fontId="20" fillId="0" borderId="1" xfId="152" applyFont="1" applyBorder="1" applyAlignment="1" applyProtection="1">
      <alignment horizontal="center" vertical="center"/>
      <protection locked="0"/>
    </xf>
    <xf numFmtId="0" fontId="14" fillId="0" borderId="1" xfId="152" applyFont="1" applyBorder="1" applyAlignment="1" applyProtection="1">
      <alignment horizontal="center" vertical="center"/>
      <protection locked="0"/>
    </xf>
    <xf numFmtId="0" fontId="22" fillId="0" borderId="1" xfId="152" applyFont="1" applyBorder="1" applyAlignment="1" applyProtection="1">
      <alignment horizontal="center" vertical="center"/>
      <protection locked="0"/>
    </xf>
    <xf numFmtId="0" fontId="14" fillId="0" borderId="9" xfId="152" applyFont="1" applyBorder="1" applyAlignment="1" applyProtection="1">
      <alignment horizontal="left" vertical="center" wrapText="1"/>
      <protection locked="0"/>
    </xf>
    <xf numFmtId="0" fontId="0" fillId="0" borderId="14" xfId="0" applyBorder="1" applyAlignment="1">
      <alignment horizontal="left" wrapText="1"/>
    </xf>
    <xf numFmtId="0" fontId="0" fillId="0" borderId="10" xfId="0" applyBorder="1" applyAlignment="1">
      <alignment horizontal="left" wrapText="1"/>
    </xf>
    <xf numFmtId="0" fontId="14" fillId="0" borderId="1" xfId="152" applyFont="1" applyBorder="1" applyProtection="1">
      <alignment vertical="center"/>
      <protection locked="0"/>
    </xf>
    <xf numFmtId="0" fontId="17" fillId="0" borderId="1" xfId="152" applyFont="1" applyBorder="1" applyProtection="1">
      <alignment vertical="center"/>
      <protection locked="0"/>
    </xf>
    <xf numFmtId="0" fontId="17" fillId="0" borderId="31" xfId="152" applyFont="1" applyBorder="1" applyAlignment="1" applyProtection="1">
      <alignment horizontal="center" vertical="center"/>
      <protection locked="0"/>
    </xf>
    <xf numFmtId="0" fontId="20" fillId="0" borderId="6" xfId="152" applyFont="1" applyBorder="1" applyProtection="1">
      <alignment vertical="center"/>
      <protection locked="0"/>
    </xf>
    <xf numFmtId="0" fontId="17" fillId="0" borderId="6" xfId="223" applyFont="1" applyBorder="1" applyAlignment="1" applyProtection="1">
      <alignment horizontal="center" vertical="center"/>
      <protection locked="0"/>
    </xf>
    <xf numFmtId="49" fontId="20" fillId="0" borderId="6" xfId="152" applyNumberFormat="1" applyFont="1" applyBorder="1" applyProtection="1">
      <alignment vertical="center"/>
      <protection locked="0"/>
    </xf>
    <xf numFmtId="0" fontId="17" fillId="0" borderId="6" xfId="152" applyFont="1" applyBorder="1" applyProtection="1">
      <alignment vertical="center"/>
      <protection locked="0"/>
    </xf>
    <xf numFmtId="0" fontId="17" fillId="0" borderId="6" xfId="152" applyFont="1" applyBorder="1" applyAlignment="1" applyProtection="1">
      <alignment horizontal="center" vertical="center"/>
      <protection locked="0"/>
    </xf>
    <xf numFmtId="0" fontId="14" fillId="0" borderId="11" xfId="152" applyFont="1" applyBorder="1" applyAlignment="1" applyProtection="1">
      <alignment horizontal="center" vertical="center"/>
      <protection locked="0"/>
    </xf>
    <xf numFmtId="0" fontId="17" fillId="0" borderId="32" xfId="152" applyFont="1" applyBorder="1" applyAlignment="1" applyProtection="1">
      <alignment horizontal="center" vertical="center"/>
      <protection locked="0"/>
    </xf>
    <xf numFmtId="0" fontId="22" fillId="0" borderId="33" xfId="152" applyFont="1" applyBorder="1" applyAlignment="1" applyProtection="1">
      <alignment horizontal="center" vertical="center"/>
      <protection locked="0"/>
    </xf>
    <xf numFmtId="0" fontId="22" fillId="0" borderId="34" xfId="152" applyFont="1" applyBorder="1" applyAlignment="1" applyProtection="1">
      <alignment horizontal="center" vertical="center"/>
      <protection locked="0"/>
    </xf>
    <xf numFmtId="0" fontId="17" fillId="0" borderId="26" xfId="152" applyFont="1" applyBorder="1" applyAlignment="1" applyProtection="1">
      <alignment horizontal="center" vertical="center"/>
      <protection locked="0"/>
    </xf>
    <xf numFmtId="0" fontId="22" fillId="0" borderId="35" xfId="152" applyFont="1" applyBorder="1" applyAlignment="1" applyProtection="1">
      <alignment horizontal="center" vertical="center"/>
      <protection locked="0"/>
    </xf>
    <xf numFmtId="0" fontId="22" fillId="0" borderId="15" xfId="152" applyFont="1" applyBorder="1" applyAlignment="1" applyProtection="1">
      <alignment horizontal="center" vertical="center"/>
      <protection locked="0"/>
    </xf>
    <xf numFmtId="0" fontId="22" fillId="0" borderId="17" xfId="152" applyFont="1" applyBorder="1" applyAlignment="1" applyProtection="1">
      <alignment horizontal="center" vertical="center"/>
      <protection locked="0"/>
    </xf>
    <xf numFmtId="0" fontId="20" fillId="0" borderId="30" xfId="152" applyFont="1" applyBorder="1" applyAlignment="1" applyProtection="1">
      <alignment horizontal="center" vertical="center"/>
      <protection locked="0"/>
    </xf>
    <xf numFmtId="0" fontId="14" fillId="0" borderId="9" xfId="213" applyFont="1" applyBorder="1" applyAlignment="1" applyProtection="1">
      <alignment horizontal="center"/>
      <protection locked="0"/>
    </xf>
    <xf numFmtId="0" fontId="20" fillId="0" borderId="14" xfId="213" applyFont="1" applyBorder="1" applyAlignment="1" applyProtection="1">
      <alignment horizontal="center"/>
      <protection locked="0"/>
    </xf>
    <xf numFmtId="0" fontId="20" fillId="0" borderId="10" xfId="213" applyFont="1" applyBorder="1" applyAlignment="1" applyProtection="1">
      <alignment horizontal="center"/>
      <protection locked="0"/>
    </xf>
    <xf numFmtId="4" fontId="20" fillId="0" borderId="1" xfId="213" applyNumberFormat="1" applyFont="1" applyBorder="1" applyAlignment="1" applyProtection="1">
      <alignment horizontal="right"/>
      <protection locked="0"/>
    </xf>
    <xf numFmtId="0" fontId="20" fillId="0" borderId="10" xfId="152" applyFont="1" applyBorder="1" applyProtection="1">
      <alignment vertical="center"/>
      <protection locked="0"/>
    </xf>
    <xf numFmtId="0" fontId="14" fillId="0" borderId="31" xfId="152" applyFont="1" applyBorder="1" applyAlignment="1" applyProtection="1">
      <alignment horizontal="center" vertical="center"/>
      <protection locked="0"/>
    </xf>
    <xf numFmtId="0" fontId="20" fillId="0" borderId="11" xfId="152" applyFont="1" applyBorder="1" applyAlignment="1" applyProtection="1">
      <alignment horizontal="center" vertical="center"/>
      <protection locked="0"/>
    </xf>
    <xf numFmtId="0" fontId="20" fillId="0" borderId="12" xfId="152" applyFont="1" applyBorder="1" applyAlignment="1" applyProtection="1">
      <alignment horizontal="center" vertical="center"/>
      <protection locked="0"/>
    </xf>
    <xf numFmtId="0" fontId="20" fillId="0" borderId="13" xfId="152" applyFont="1" applyBorder="1" applyAlignment="1" applyProtection="1">
      <alignment horizontal="center" vertical="center"/>
      <protection locked="0"/>
    </xf>
    <xf numFmtId="4" fontId="20" fillId="0" borderId="13" xfId="152" applyNumberFormat="1" applyFont="1" applyBorder="1" applyProtection="1">
      <alignment vertical="center"/>
      <protection locked="0"/>
    </xf>
    <xf numFmtId="0" fontId="17" fillId="0" borderId="36" xfId="152" applyFont="1" applyBorder="1" applyAlignment="1" applyProtection="1">
      <alignment horizontal="center" vertical="center"/>
      <protection locked="0"/>
    </xf>
    <xf numFmtId="0" fontId="22" fillId="0" borderId="27" xfId="152" applyFont="1" applyBorder="1" applyAlignment="1" applyProtection="1">
      <alignment horizontal="center" vertical="center"/>
      <protection locked="0"/>
    </xf>
    <xf numFmtId="0" fontId="22" fillId="0" borderId="28" xfId="152" applyFont="1" applyBorder="1" applyAlignment="1" applyProtection="1">
      <alignment horizontal="center" vertical="center"/>
      <protection locked="0"/>
    </xf>
    <xf numFmtId="0" fontId="14" fillId="0" borderId="9" xfId="175" applyFont="1" applyBorder="1" applyAlignment="1" applyProtection="1">
      <alignment horizontal="center"/>
      <protection locked="0"/>
    </xf>
    <xf numFmtId="0" fontId="20" fillId="0" borderId="14" xfId="175" applyFont="1" applyBorder="1" applyAlignment="1" applyProtection="1">
      <alignment horizontal="center"/>
      <protection locked="0"/>
    </xf>
    <xf numFmtId="0" fontId="20" fillId="0" borderId="10" xfId="175" applyFont="1" applyBorder="1" applyAlignment="1" applyProtection="1">
      <alignment horizontal="center"/>
      <protection locked="0"/>
    </xf>
    <xf numFmtId="0" fontId="14" fillId="0" borderId="14" xfId="175" applyFont="1" applyBorder="1" applyAlignment="1" applyProtection="1">
      <alignment horizontal="center"/>
      <protection locked="0"/>
    </xf>
    <xf numFmtId="0" fontId="14" fillId="0" borderId="10" xfId="175" applyFont="1" applyBorder="1" applyAlignment="1" applyProtection="1">
      <alignment horizontal="center"/>
      <protection locked="0"/>
    </xf>
    <xf numFmtId="0" fontId="20" fillId="0" borderId="31" xfId="152" applyFont="1" applyBorder="1" applyAlignment="1" applyProtection="1">
      <alignment horizontal="center" vertical="center"/>
      <protection locked="0"/>
    </xf>
    <xf numFmtId="0" fontId="20" fillId="0" borderId="9" xfId="175" applyFont="1" applyBorder="1" applyAlignment="1" applyProtection="1">
      <alignment horizontal="center"/>
      <protection locked="0"/>
    </xf>
    <xf numFmtId="0" fontId="17" fillId="0" borderId="37" xfId="152" applyFont="1" applyBorder="1" applyAlignment="1" applyProtection="1">
      <alignment horizontal="center" vertical="center"/>
      <protection locked="0"/>
    </xf>
    <xf numFmtId="0" fontId="22" fillId="0" borderId="10" xfId="152" applyFont="1" applyBorder="1" applyAlignment="1" applyProtection="1">
      <alignment horizontal="center" vertical="center"/>
      <protection locked="0"/>
    </xf>
    <xf numFmtId="0" fontId="17" fillId="0" borderId="38" xfId="152" applyFont="1" applyBorder="1" applyAlignment="1" applyProtection="1">
      <alignment horizontal="center" vertical="center"/>
      <protection locked="0"/>
    </xf>
    <xf numFmtId="0" fontId="22" fillId="0" borderId="39" xfId="152" applyFont="1" applyBorder="1" applyAlignment="1" applyProtection="1">
      <alignment horizontal="center" vertical="center"/>
      <protection locked="0"/>
    </xf>
    <xf numFmtId="0" fontId="20" fillId="0" borderId="40" xfId="152" applyFont="1" applyBorder="1" applyAlignment="1" applyProtection="1">
      <alignment horizontal="center" vertical="center"/>
      <protection locked="0"/>
    </xf>
    <xf numFmtId="0" fontId="20" fillId="0" borderId="41" xfId="152" applyFont="1" applyBorder="1" applyAlignment="1" applyProtection="1">
      <alignment horizontal="center" vertical="center"/>
      <protection locked="0"/>
    </xf>
    <xf numFmtId="0" fontId="89" fillId="0" borderId="42" xfId="152" applyFont="1" applyBorder="1" applyAlignment="1" applyProtection="1">
      <alignment horizontal="left" vertical="center"/>
      <protection locked="0"/>
    </xf>
    <xf numFmtId="0" fontId="22" fillId="0" borderId="42" xfId="152" applyFont="1" applyBorder="1" applyAlignment="1" applyProtection="1">
      <alignment horizontal="center" vertical="center"/>
      <protection locked="0"/>
    </xf>
    <xf numFmtId="0" fontId="17" fillId="0" borderId="29" xfId="152" applyFont="1" applyBorder="1" applyAlignment="1" applyProtection="1">
      <alignment horizontal="center" vertical="center"/>
      <protection locked="0"/>
    </xf>
    <xf numFmtId="0" fontId="17" fillId="0" borderId="7" xfId="152" applyFont="1" applyBorder="1" applyAlignment="1" applyProtection="1">
      <alignment horizontal="center" vertical="center"/>
      <protection locked="0"/>
    </xf>
    <xf numFmtId="0" fontId="22" fillId="0" borderId="43" xfId="152" applyFont="1" applyBorder="1" applyAlignment="1" applyProtection="1">
      <alignment horizontal="center" vertical="center"/>
      <protection locked="0"/>
    </xf>
    <xf numFmtId="0" fontId="17" fillId="0" borderId="43" xfId="152" applyFont="1" applyBorder="1" applyAlignment="1" applyProtection="1">
      <alignment horizontal="center" vertical="center"/>
      <protection locked="0"/>
    </xf>
    <xf numFmtId="0" fontId="22" fillId="0" borderId="30" xfId="152" applyFont="1" applyBorder="1" applyAlignment="1" applyProtection="1">
      <alignment horizontal="center" vertical="center"/>
      <protection locked="0"/>
    </xf>
    <xf numFmtId="0" fontId="20" fillId="0" borderId="1" xfId="223" applyFont="1" applyBorder="1" applyAlignment="1" applyProtection="1">
      <alignment horizontal="center" vertical="center"/>
      <protection locked="0"/>
    </xf>
    <xf numFmtId="0" fontId="17" fillId="0" borderId="30" xfId="152" applyFont="1" applyBorder="1" applyAlignment="1" applyProtection="1">
      <alignment horizontal="left" vertical="center"/>
      <protection locked="0"/>
    </xf>
    <xf numFmtId="0" fontId="17" fillId="0" borderId="9" xfId="152" applyFont="1" applyBorder="1" applyAlignment="1" applyProtection="1">
      <alignment horizontal="center" vertical="center"/>
      <protection locked="0"/>
    </xf>
    <xf numFmtId="0" fontId="17" fillId="0" borderId="14" xfId="152" applyFont="1" applyBorder="1" applyAlignment="1" applyProtection="1">
      <alignment horizontal="center" vertical="center"/>
      <protection locked="0"/>
    </xf>
    <xf numFmtId="0" fontId="22" fillId="0" borderId="1" xfId="152" applyFont="1" applyBorder="1" applyAlignment="1" applyProtection="1">
      <alignment horizontal="left" vertical="center"/>
      <protection locked="0"/>
    </xf>
    <xf numFmtId="0" fontId="17" fillId="0" borderId="44" xfId="152" applyFont="1" applyBorder="1" applyAlignment="1" applyProtection="1">
      <alignment horizontal="left" vertical="center"/>
      <protection locked="0"/>
    </xf>
    <xf numFmtId="0" fontId="22" fillId="0" borderId="45" xfId="152" applyFont="1" applyBorder="1" applyAlignment="1" applyProtection="1">
      <alignment horizontal="left" vertical="center"/>
      <protection locked="0"/>
    </xf>
    <xf numFmtId="0" fontId="14" fillId="0" borderId="46" xfId="152" applyFont="1" applyBorder="1" applyAlignment="1" applyProtection="1">
      <alignment horizontal="center" vertical="center"/>
      <protection locked="0"/>
    </xf>
    <xf numFmtId="0" fontId="20" fillId="0" borderId="46" xfId="152" applyFont="1" applyBorder="1" applyAlignment="1" applyProtection="1">
      <alignment horizontal="center" vertical="center"/>
      <protection locked="0"/>
    </xf>
    <xf numFmtId="0" fontId="22" fillId="0" borderId="0" xfId="152" applyFont="1" applyAlignment="1" applyProtection="1">
      <alignment horizontal="center" vertical="center"/>
      <protection locked="0"/>
    </xf>
    <xf numFmtId="0" fontId="14" fillId="0" borderId="0" xfId="223" applyFont="1" applyAlignment="1" applyProtection="1">
      <alignment horizontal="right" vertical="center"/>
      <protection locked="0"/>
    </xf>
    <xf numFmtId="0" fontId="14" fillId="0" borderId="47" xfId="152" applyFont="1" applyBorder="1" applyAlignment="1" applyProtection="1">
      <alignment horizontal="center" vertical="center"/>
      <protection locked="0"/>
    </xf>
    <xf numFmtId="0" fontId="17" fillId="0" borderId="47" xfId="152" applyFont="1" applyBorder="1" applyAlignment="1" applyProtection="1">
      <alignment horizontal="center" vertical="center"/>
      <protection locked="0"/>
    </xf>
    <xf numFmtId="0" fontId="20" fillId="0" borderId="48" xfId="152" applyFont="1" applyBorder="1" applyAlignment="1" applyProtection="1">
      <alignment horizontal="center" vertical="center"/>
      <protection locked="0"/>
    </xf>
    <xf numFmtId="0" fontId="20" fillId="0" borderId="7" xfId="152" applyFont="1" applyBorder="1" applyAlignment="1" applyProtection="1">
      <alignment horizontal="center" vertical="center"/>
      <protection locked="0"/>
    </xf>
    <xf numFmtId="0" fontId="22" fillId="0" borderId="7" xfId="152" applyFont="1" applyBorder="1" applyAlignment="1" applyProtection="1">
      <alignment horizontal="center" vertical="center"/>
      <protection locked="0"/>
    </xf>
    <xf numFmtId="0" fontId="20" fillId="0" borderId="49" xfId="152" applyFont="1" applyBorder="1" applyAlignment="1" applyProtection="1">
      <alignment horizontal="center" vertical="center"/>
      <protection locked="0"/>
    </xf>
    <xf numFmtId="0" fontId="20" fillId="0" borderId="50" xfId="152" applyFont="1" applyBorder="1" applyAlignment="1" applyProtection="1">
      <alignment horizontal="center" vertical="center"/>
      <protection locked="0"/>
    </xf>
    <xf numFmtId="14" fontId="20" fillId="0" borderId="1" xfId="152" applyNumberFormat="1" applyFont="1" applyBorder="1" applyAlignment="1" applyProtection="1">
      <alignment horizontal="center" vertical="center"/>
      <protection locked="0"/>
    </xf>
    <xf numFmtId="0" fontId="20" fillId="0" borderId="50" xfId="223" applyFont="1" applyBorder="1" applyAlignment="1" applyProtection="1">
      <alignment horizontal="center" vertical="center" wrapText="1"/>
      <protection locked="0"/>
    </xf>
    <xf numFmtId="212" fontId="20" fillId="0" borderId="9" xfId="152" applyNumberFormat="1" applyFont="1" applyBorder="1" applyAlignment="1" applyProtection="1">
      <alignment horizontal="center" vertical="center"/>
      <protection locked="0"/>
    </xf>
    <xf numFmtId="212" fontId="20" fillId="0" borderId="51" xfId="152" applyNumberFormat="1" applyFont="1" applyBorder="1" applyAlignment="1" applyProtection="1">
      <alignment horizontal="center" vertical="center"/>
      <protection locked="0"/>
    </xf>
    <xf numFmtId="0" fontId="20" fillId="0" borderId="50" xfId="152" applyFont="1" applyBorder="1" applyProtection="1">
      <alignment vertical="center"/>
      <protection locked="0"/>
    </xf>
    <xf numFmtId="0" fontId="20" fillId="0" borderId="52" xfId="152" applyFont="1" applyBorder="1" applyAlignment="1" applyProtection="1">
      <alignment horizontal="center" vertical="center"/>
      <protection locked="0"/>
    </xf>
    <xf numFmtId="0" fontId="22" fillId="0" borderId="53" xfId="152" applyFont="1" applyBorder="1" applyAlignment="1" applyProtection="1">
      <alignment horizontal="center" vertical="center"/>
      <protection locked="0"/>
    </xf>
    <xf numFmtId="0" fontId="17" fillId="0" borderId="50" xfId="223" applyFont="1" applyBorder="1" applyAlignment="1" applyProtection="1">
      <alignment horizontal="center" vertical="center"/>
      <protection locked="0"/>
    </xf>
    <xf numFmtId="9" fontId="20" fillId="0" borderId="1" xfId="14" applyFont="1" applyBorder="1" applyAlignment="1" applyProtection="1">
      <alignment horizontal="right"/>
      <protection locked="0"/>
    </xf>
    <xf numFmtId="9" fontId="20" fillId="0" borderId="50" xfId="14" applyFont="1" applyBorder="1" applyAlignment="1" applyProtection="1">
      <alignment horizontal="right"/>
      <protection locked="0"/>
    </xf>
    <xf numFmtId="4" fontId="20" fillId="0" borderId="6" xfId="152" applyNumberFormat="1" applyFont="1" applyBorder="1" applyProtection="1">
      <alignment vertical="center"/>
      <protection locked="0"/>
    </xf>
    <xf numFmtId="0" fontId="20" fillId="0" borderId="54" xfId="152" applyFont="1" applyBorder="1" applyProtection="1">
      <alignment vertical="center"/>
      <protection locked="0"/>
    </xf>
    <xf numFmtId="0" fontId="17" fillId="0" borderId="25" xfId="152" applyFont="1" applyBorder="1" applyAlignment="1" applyProtection="1">
      <alignment horizontal="center" vertical="center"/>
      <protection locked="0"/>
    </xf>
    <xf numFmtId="0" fontId="17" fillId="0" borderId="55" xfId="152" applyFont="1" applyBorder="1" applyAlignment="1" applyProtection="1">
      <alignment horizontal="center" vertical="center"/>
      <protection locked="0"/>
    </xf>
    <xf numFmtId="10" fontId="20" fillId="0" borderId="1" xfId="14" applyNumberFormat="1" applyFont="1" applyBorder="1" applyAlignment="1" applyProtection="1">
      <alignment horizontal="center"/>
      <protection locked="0"/>
    </xf>
    <xf numFmtId="0" fontId="14" fillId="0" borderId="50" xfId="152" applyFont="1" applyBorder="1" applyAlignment="1" applyProtection="1">
      <alignment horizontal="center" vertical="center"/>
      <protection locked="0"/>
    </xf>
    <xf numFmtId="0" fontId="20" fillId="0" borderId="12" xfId="152" applyFont="1" applyBorder="1" applyProtection="1">
      <alignment vertical="center"/>
      <protection locked="0"/>
    </xf>
    <xf numFmtId="0" fontId="20" fillId="0" borderId="56" xfId="152" applyFont="1" applyBorder="1" applyAlignment="1" applyProtection="1">
      <alignment horizontal="center" vertical="center"/>
      <protection locked="0"/>
    </xf>
    <xf numFmtId="0" fontId="20" fillId="0" borderId="42" xfId="152" applyFont="1" applyBorder="1" applyAlignment="1" applyProtection="1">
      <alignment horizontal="center" vertical="center"/>
      <protection locked="0"/>
    </xf>
    <xf numFmtId="0" fontId="22" fillId="0" borderId="49" xfId="152" applyFont="1" applyBorder="1" applyAlignment="1" applyProtection="1">
      <alignment horizontal="center" vertical="center"/>
      <protection locked="0"/>
    </xf>
    <xf numFmtId="0" fontId="22" fillId="0" borderId="50" xfId="152" applyFont="1" applyBorder="1" applyAlignment="1" applyProtection="1">
      <alignment horizontal="center" vertical="center"/>
      <protection locked="0"/>
    </xf>
    <xf numFmtId="0" fontId="17" fillId="0" borderId="51" xfId="152" applyFont="1" applyBorder="1" applyAlignment="1" applyProtection="1">
      <alignment horizontal="center" vertical="center"/>
      <protection locked="0"/>
    </xf>
    <xf numFmtId="0" fontId="20" fillId="0" borderId="57" xfId="152" applyFont="1" applyBorder="1" applyProtection="1">
      <alignment vertical="center"/>
      <protection locked="0"/>
    </xf>
    <xf numFmtId="49" fontId="90" fillId="0" borderId="0" xfId="10" applyNumberFormat="1" applyFont="1" applyBorder="1" applyAlignment="1">
      <alignment horizontal="centerContinuous" vertical="center"/>
    </xf>
    <xf numFmtId="49" fontId="90" fillId="0" borderId="0" xfId="229" applyNumberFormat="1" applyFont="1" applyAlignment="1">
      <alignment horizontal="centerContinuous" vertical="center"/>
    </xf>
    <xf numFmtId="49" fontId="14" fillId="0" borderId="0" xfId="10" applyNumberFormat="1" applyFont="1" applyBorder="1" applyAlignment="1">
      <alignment vertical="center"/>
    </xf>
    <xf numFmtId="49" fontId="30" fillId="0" borderId="0" xfId="12" applyNumberFormat="1" applyFont="1" applyBorder="1" applyAlignment="1" applyProtection="1">
      <alignment vertical="top"/>
    </xf>
    <xf numFmtId="49" fontId="14" fillId="0" borderId="0" xfId="229" applyNumberFormat="1" applyFont="1">
      <alignment vertical="center"/>
    </xf>
    <xf numFmtId="49" fontId="14" fillId="0" borderId="0" xfId="229" applyNumberFormat="1" applyFont="1" applyAlignment="1">
      <alignment horizontal="center" vertical="center"/>
    </xf>
    <xf numFmtId="49" fontId="14" fillId="0" borderId="0" xfId="10" applyNumberFormat="1" applyFont="1" applyBorder="1" applyAlignment="1">
      <alignment vertical="top"/>
    </xf>
    <xf numFmtId="0" fontId="30" fillId="0" borderId="0" xfId="12" applyFont="1" applyBorder="1" applyAlignment="1" applyProtection="1">
      <alignment horizontal="left"/>
    </xf>
    <xf numFmtId="49" fontId="14" fillId="0" borderId="0" xfId="229" applyNumberFormat="1" applyFont="1" applyAlignment="1">
      <alignment vertical="top"/>
    </xf>
    <xf numFmtId="49" fontId="14" fillId="0" borderId="0" xfId="229" applyNumberFormat="1" applyFont="1" applyAlignment="1">
      <alignment horizontal="center" vertical="top"/>
    </xf>
    <xf numFmtId="49" fontId="14" fillId="0" borderId="0" xfId="10" applyNumberFormat="1" applyFont="1" applyBorder="1" applyAlignment="1">
      <alignment horizontal="left" vertical="center"/>
    </xf>
    <xf numFmtId="49" fontId="30" fillId="0" borderId="0" xfId="12" applyNumberFormat="1" applyFont="1" applyBorder="1" applyAlignment="1" applyProtection="1">
      <alignment horizontal="left" vertical="center"/>
    </xf>
    <xf numFmtId="49" fontId="30" fillId="0" borderId="0" xfId="12" applyNumberFormat="1" applyFont="1" applyBorder="1" applyAlignment="1" applyProtection="1">
      <alignment horizontal="left" vertical="top"/>
    </xf>
    <xf numFmtId="49" fontId="30" fillId="0" borderId="0" xfId="12" applyNumberFormat="1" applyFont="1" applyBorder="1" applyAlignment="1" applyProtection="1">
      <alignment vertical="center"/>
    </xf>
    <xf numFmtId="49" fontId="14" fillId="0" borderId="0" xfId="229" applyNumberFormat="1" applyFont="1" applyAlignment="1">
      <alignment horizontal="left" vertical="center"/>
    </xf>
    <xf numFmtId="49" fontId="91" fillId="0" borderId="0" xfId="12" applyNumberFormat="1" applyFont="1" applyBorder="1" applyAlignment="1" applyProtection="1">
      <alignment vertical="center"/>
    </xf>
    <xf numFmtId="49" fontId="24" fillId="0" borderId="0" xfId="229" applyNumberFormat="1" applyFont="1">
      <alignment vertical="center"/>
    </xf>
    <xf numFmtId="49" fontId="24" fillId="0" borderId="0" xfId="10" applyNumberFormat="1" applyFont="1" applyBorder="1" applyAlignment="1">
      <alignment vertical="center"/>
    </xf>
    <xf numFmtId="49" fontId="92" fillId="0" borderId="0" xfId="229" applyNumberFormat="1" applyFont="1">
      <alignment vertical="center"/>
    </xf>
    <xf numFmtId="49" fontId="24" fillId="0" borderId="0" xfId="229" applyNumberFormat="1" applyFont="1" applyAlignment="1">
      <alignment vertical="top"/>
    </xf>
    <xf numFmtId="229" fontId="24" fillId="0" borderId="0" xfId="229" applyNumberFormat="1" applyFont="1">
      <alignment vertical="center"/>
    </xf>
    <xf numFmtId="0" fontId="93" fillId="0" borderId="0" xfId="12" applyNumberFormat="1" applyFont="1" applyFill="1" applyBorder="1" applyAlignment="1" applyProtection="1">
      <alignment vertical="center"/>
      <protection locked="0"/>
    </xf>
    <xf numFmtId="0" fontId="30" fillId="0" borderId="58" xfId="12" applyFont="1" applyFill="1" applyBorder="1" applyAlignment="1" applyProtection="1">
      <alignment horizontal="center" vertical="center"/>
      <protection locked="0"/>
    </xf>
    <xf numFmtId="0" fontId="30" fillId="0" borderId="58" xfId="12" applyFont="1" applyFill="1" applyBorder="1" applyAlignment="1" applyProtection="1">
      <alignment vertical="center"/>
    </xf>
    <xf numFmtId="0" fontId="94" fillId="0" borderId="0" xfId="88" applyFont="1" applyAlignment="1">
      <alignment horizontal="center" vertical="center"/>
    </xf>
    <xf numFmtId="0" fontId="95" fillId="16" borderId="59" xfId="88" applyFont="1" applyFill="1" applyBorder="1" applyAlignment="1">
      <alignment horizontal="center" vertical="center"/>
    </xf>
    <xf numFmtId="0" fontId="95" fillId="16" borderId="60" xfId="88" applyFont="1" applyFill="1" applyBorder="1" applyAlignment="1">
      <alignment horizontal="center" vertical="center"/>
    </xf>
    <xf numFmtId="219" fontId="63" fillId="0" borderId="0" xfId="88" applyNumberFormat="1" applyFont="1" applyAlignment="1" applyProtection="1">
      <alignment horizontal="center" vertical="center"/>
      <protection hidden="1"/>
    </xf>
    <xf numFmtId="0" fontId="95" fillId="16" borderId="61" xfId="88" applyFont="1" applyFill="1" applyBorder="1" applyAlignment="1">
      <alignment horizontal="center" vertical="center"/>
    </xf>
    <xf numFmtId="0" fontId="96" fillId="17" borderId="62" xfId="88" applyFont="1" applyFill="1" applyBorder="1" applyAlignment="1">
      <alignment horizontal="center" vertical="center"/>
    </xf>
    <xf numFmtId="0" fontId="96" fillId="17" borderId="63" xfId="88" applyFont="1" applyFill="1" applyBorder="1" applyAlignment="1">
      <alignment horizontal="center" vertical="center"/>
    </xf>
    <xf numFmtId="0" fontId="97" fillId="17" borderId="64" xfId="88" applyFont="1" applyFill="1" applyBorder="1" applyAlignment="1">
      <alignment horizontal="center" vertical="center"/>
    </xf>
    <xf numFmtId="0" fontId="98" fillId="17" borderId="0" xfId="88" applyFont="1" applyFill="1" applyAlignment="1">
      <alignment horizontal="center" vertical="center"/>
    </xf>
    <xf numFmtId="230" fontId="94" fillId="0" borderId="0" xfId="88" applyNumberFormat="1" applyFont="1" applyAlignment="1">
      <alignment horizontal="center" vertical="center"/>
    </xf>
    <xf numFmtId="0" fontId="22" fillId="17" borderId="64" xfId="88" applyFont="1" applyFill="1" applyBorder="1" applyAlignment="1">
      <alignment horizontal="center" vertical="center"/>
    </xf>
    <xf numFmtId="0" fontId="99" fillId="17" borderId="0" xfId="88" applyFont="1" applyFill="1">
      <alignment vertical="center"/>
    </xf>
    <xf numFmtId="0" fontId="100" fillId="17" borderId="0" xfId="88" applyFont="1" applyFill="1">
      <alignment vertical="center"/>
    </xf>
    <xf numFmtId="0" fontId="101" fillId="17" borderId="0" xfId="88" applyFont="1" applyFill="1" applyAlignment="1">
      <alignment horizontal="center" vertical="center"/>
    </xf>
    <xf numFmtId="49" fontId="40" fillId="5" borderId="36" xfId="88" applyNumberFormat="1" applyFill="1" applyBorder="1" applyProtection="1">
      <alignment vertical="center"/>
      <protection locked="0"/>
    </xf>
    <xf numFmtId="49" fontId="62" fillId="5" borderId="27" xfId="88" applyNumberFormat="1" applyFont="1" applyFill="1" applyBorder="1" applyProtection="1">
      <alignment vertical="center"/>
      <protection locked="0"/>
    </xf>
    <xf numFmtId="49" fontId="9" fillId="5" borderId="27" xfId="88" applyNumberFormat="1" applyFont="1" applyFill="1" applyBorder="1" applyAlignment="1" applyProtection="1">
      <alignment horizontal="left" vertical="center"/>
      <protection locked="0"/>
    </xf>
    <xf numFmtId="0" fontId="0" fillId="0" borderId="27" xfId="0" applyBorder="1" applyAlignment="1"/>
    <xf numFmtId="0" fontId="102" fillId="17" borderId="37" xfId="88" applyFont="1" applyFill="1" applyBorder="1">
      <alignment vertical="center"/>
    </xf>
    <xf numFmtId="0" fontId="102" fillId="17" borderId="14" xfId="88" applyFont="1" applyFill="1" applyBorder="1">
      <alignment vertical="center"/>
    </xf>
    <xf numFmtId="49" fontId="40" fillId="5" borderId="37" xfId="88" applyNumberFormat="1" applyFill="1" applyBorder="1">
      <alignment vertical="center"/>
    </xf>
    <xf numFmtId="49" fontId="62" fillId="5" borderId="14" xfId="88" applyNumberFormat="1" applyFont="1" applyFill="1" applyBorder="1">
      <alignment vertical="center"/>
    </xf>
    <xf numFmtId="49" fontId="103" fillId="5" borderId="14" xfId="88" applyNumberFormat="1" applyFont="1" applyFill="1" applyBorder="1" applyAlignment="1" applyProtection="1">
      <alignment horizontal="center" vertical="center"/>
      <protection locked="0"/>
    </xf>
    <xf numFmtId="49" fontId="103" fillId="5" borderId="14" xfId="88" applyNumberFormat="1" applyFont="1" applyFill="1" applyBorder="1" applyAlignment="1">
      <alignment horizontal="center" vertical="center"/>
    </xf>
    <xf numFmtId="0" fontId="104" fillId="17" borderId="37" xfId="88" applyFont="1" applyFill="1" applyBorder="1">
      <alignment vertical="center"/>
    </xf>
    <xf numFmtId="0" fontId="104" fillId="17" borderId="14" xfId="88" applyFont="1" applyFill="1" applyBorder="1">
      <alignment vertical="center"/>
    </xf>
    <xf numFmtId="0" fontId="104" fillId="17" borderId="15" xfId="88" applyFont="1" applyFill="1" applyBorder="1">
      <alignment vertical="center"/>
    </xf>
    <xf numFmtId="49" fontId="40" fillId="5" borderId="37" xfId="88" applyNumberFormat="1" applyFill="1" applyBorder="1" applyAlignment="1" applyProtection="1">
      <alignment horizontal="left" vertical="center"/>
      <protection locked="0"/>
    </xf>
    <xf numFmtId="0" fontId="0" fillId="0" borderId="14" xfId="0" applyBorder="1" applyAlignment="1"/>
    <xf numFmtId="49" fontId="105" fillId="5" borderId="14" xfId="88" applyNumberFormat="1" applyFont="1" applyFill="1" applyBorder="1" applyAlignment="1" applyProtection="1">
      <alignment horizontal="left" vertical="center"/>
      <protection locked="0"/>
    </xf>
    <xf numFmtId="0" fontId="106" fillId="17" borderId="37" xfId="88" applyFont="1" applyFill="1" applyBorder="1">
      <alignment vertical="center"/>
    </xf>
    <xf numFmtId="0" fontId="106" fillId="17" borderId="14" xfId="88" applyFont="1" applyFill="1" applyBorder="1">
      <alignment vertical="center"/>
    </xf>
    <xf numFmtId="49" fontId="40" fillId="5" borderId="44" xfId="88" applyNumberFormat="1" applyFill="1" applyBorder="1" applyAlignment="1">
      <alignment horizontal="left" vertical="center"/>
    </xf>
    <xf numFmtId="49" fontId="40" fillId="5" borderId="65" xfId="88" applyNumberFormat="1" applyFill="1" applyBorder="1" applyAlignment="1">
      <alignment horizontal="left" vertical="center"/>
    </xf>
    <xf numFmtId="49" fontId="103" fillId="5" borderId="65" xfId="88" applyNumberFormat="1" applyFont="1" applyFill="1" applyBorder="1" applyAlignment="1" applyProtection="1">
      <alignment horizontal="center" vertical="center"/>
      <protection locked="0"/>
    </xf>
    <xf numFmtId="49" fontId="103" fillId="5" borderId="65" xfId="88" applyNumberFormat="1" applyFont="1" applyFill="1" applyBorder="1" applyAlignment="1">
      <alignment horizontal="center" vertical="center"/>
    </xf>
    <xf numFmtId="0" fontId="20" fillId="17" borderId="0" xfId="88" applyFont="1" applyFill="1" applyAlignment="1">
      <alignment horizontal="center" vertical="center"/>
    </xf>
    <xf numFmtId="49" fontId="40" fillId="5" borderId="36" xfId="88" applyNumberFormat="1" applyFill="1" applyBorder="1" applyAlignment="1">
      <alignment horizontal="left" vertical="center"/>
    </xf>
    <xf numFmtId="0" fontId="62" fillId="0" borderId="27" xfId="0" applyFont="1" applyBorder="1">
      <alignment vertical="center"/>
    </xf>
    <xf numFmtId="49" fontId="105" fillId="5" borderId="27" xfId="88" applyNumberFormat="1" applyFont="1" applyFill="1" applyBorder="1" applyAlignment="1" applyProtection="1">
      <alignment horizontal="left" vertical="center"/>
      <protection locked="0"/>
    </xf>
    <xf numFmtId="0" fontId="62" fillId="0" borderId="27" xfId="0" applyFont="1" applyBorder="1" applyProtection="1">
      <alignment vertical="center"/>
      <protection locked="0"/>
    </xf>
    <xf numFmtId="0" fontId="62" fillId="17" borderId="37" xfId="88" applyFont="1" applyFill="1" applyBorder="1">
      <alignment vertical="center"/>
    </xf>
    <xf numFmtId="0" fontId="62" fillId="17" borderId="14" xfId="88" applyFont="1" applyFill="1" applyBorder="1">
      <alignment vertical="center"/>
    </xf>
    <xf numFmtId="49" fontId="40" fillId="5" borderId="37" xfId="88" applyNumberFormat="1" applyFill="1" applyBorder="1" applyAlignment="1">
      <alignment horizontal="left" vertical="center"/>
    </xf>
    <xf numFmtId="49" fontId="62" fillId="5" borderId="14" xfId="88" applyNumberFormat="1" applyFont="1" applyFill="1" applyBorder="1" applyAlignment="1">
      <alignment horizontal="left" vertical="center"/>
    </xf>
    <xf numFmtId="49" fontId="103" fillId="5" borderId="14" xfId="88" applyNumberFormat="1" applyFont="1" applyFill="1" applyBorder="1" applyAlignment="1" applyProtection="1">
      <alignment horizontal="left" vertical="center"/>
      <protection locked="0"/>
    </xf>
    <xf numFmtId="49" fontId="62" fillId="5" borderId="65" xfId="88" applyNumberFormat="1" applyFont="1" applyFill="1" applyBorder="1" applyAlignment="1">
      <alignment horizontal="left" vertical="center"/>
    </xf>
    <xf numFmtId="49" fontId="105" fillId="5" borderId="65" xfId="88" applyNumberFormat="1" applyFont="1" applyFill="1" applyBorder="1" applyAlignment="1" applyProtection="1">
      <alignment horizontal="left" vertical="center"/>
      <protection locked="0"/>
    </xf>
    <xf numFmtId="49" fontId="103" fillId="5" borderId="65" xfId="88" applyNumberFormat="1" applyFont="1" applyFill="1" applyBorder="1" applyAlignment="1" applyProtection="1">
      <alignment horizontal="left" vertical="center"/>
      <protection locked="0"/>
    </xf>
    <xf numFmtId="49" fontId="20" fillId="17" borderId="0" xfId="88" applyNumberFormat="1" applyFont="1" applyFill="1" applyAlignment="1">
      <alignment horizontal="left" vertical="center"/>
    </xf>
    <xf numFmtId="0" fontId="22" fillId="17" borderId="66" xfId="88" applyFont="1" applyFill="1" applyBorder="1" applyAlignment="1">
      <alignment horizontal="center" vertical="center"/>
    </xf>
    <xf numFmtId="0" fontId="13" fillId="17" borderId="58" xfId="88" applyFont="1" applyFill="1" applyBorder="1" applyAlignment="1">
      <alignment horizontal="center" vertical="center"/>
    </xf>
    <xf numFmtId="0" fontId="12" fillId="17" borderId="58" xfId="88" applyFont="1" applyFill="1" applyBorder="1" applyAlignment="1">
      <alignment horizontal="center" vertical="center"/>
    </xf>
    <xf numFmtId="0" fontId="107" fillId="16" borderId="67" xfId="88" applyFont="1" applyFill="1" applyBorder="1" applyAlignment="1">
      <alignment horizontal="center" vertical="center"/>
    </xf>
    <xf numFmtId="0" fontId="107" fillId="16" borderId="68" xfId="88" applyFont="1" applyFill="1" applyBorder="1" applyAlignment="1">
      <alignment horizontal="center" vertical="center"/>
    </xf>
    <xf numFmtId="0" fontId="62" fillId="0" borderId="63" xfId="88" applyFont="1" applyBorder="1" applyAlignment="1">
      <alignment horizontal="center" vertical="center"/>
    </xf>
    <xf numFmtId="0" fontId="95" fillId="16" borderId="69" xfId="88" applyFont="1" applyFill="1" applyBorder="1" applyAlignment="1">
      <alignment horizontal="center" vertical="center"/>
    </xf>
    <xf numFmtId="0" fontId="108" fillId="0" borderId="0" xfId="88" applyFont="1" applyAlignment="1">
      <alignment horizontal="center" vertical="center"/>
    </xf>
    <xf numFmtId="0" fontId="96" fillId="17" borderId="70" xfId="88" applyFont="1" applyFill="1" applyBorder="1" applyAlignment="1">
      <alignment horizontal="center" vertical="center"/>
    </xf>
    <xf numFmtId="0" fontId="95" fillId="16" borderId="71" xfId="88" applyFont="1" applyFill="1" applyBorder="1" applyAlignment="1">
      <alignment horizontal="center" vertical="center"/>
    </xf>
    <xf numFmtId="0" fontId="63" fillId="0" borderId="0" xfId="88" applyFont="1">
      <alignment vertical="center"/>
    </xf>
    <xf numFmtId="0" fontId="98" fillId="17" borderId="72" xfId="88" applyFont="1" applyFill="1" applyBorder="1" applyAlignment="1">
      <alignment horizontal="center" vertical="center"/>
    </xf>
    <xf numFmtId="0" fontId="101" fillId="17" borderId="72" xfId="88" applyFont="1" applyFill="1" applyBorder="1" applyAlignment="1">
      <alignment horizontal="center" vertical="center"/>
    </xf>
    <xf numFmtId="0" fontId="109" fillId="0" borderId="0" xfId="88" applyFont="1">
      <alignment vertical="center"/>
    </xf>
    <xf numFmtId="0" fontId="0" fillId="0" borderId="53" xfId="0" applyBorder="1" applyAlignment="1"/>
    <xf numFmtId="0" fontId="102" fillId="17" borderId="51" xfId="88" applyFont="1" applyFill="1" applyBorder="1">
      <alignment vertical="center"/>
    </xf>
    <xf numFmtId="49" fontId="103" fillId="5" borderId="14" xfId="88" applyNumberFormat="1" applyFont="1" applyFill="1" applyBorder="1">
      <alignment vertical="center"/>
    </xf>
    <xf numFmtId="49" fontId="103" fillId="5" borderId="51" xfId="88" applyNumberFormat="1" applyFont="1" applyFill="1" applyBorder="1">
      <alignment vertical="center"/>
    </xf>
    <xf numFmtId="0" fontId="104" fillId="17" borderId="51" xfId="88" applyFont="1" applyFill="1" applyBorder="1">
      <alignment vertical="center"/>
    </xf>
    <xf numFmtId="0" fontId="0" fillId="0" borderId="51" xfId="0" applyBorder="1" applyAlignment="1"/>
    <xf numFmtId="0" fontId="106" fillId="17" borderId="51" xfId="88" applyFont="1" applyFill="1" applyBorder="1">
      <alignment vertical="center"/>
    </xf>
    <xf numFmtId="49" fontId="103" fillId="5" borderId="65" xfId="88" applyNumberFormat="1" applyFont="1" applyFill="1" applyBorder="1">
      <alignment vertical="center"/>
    </xf>
    <xf numFmtId="49" fontId="103" fillId="5" borderId="73" xfId="88" applyNumberFormat="1" applyFont="1" applyFill="1" applyBorder="1">
      <alignment vertical="center"/>
    </xf>
    <xf numFmtId="0" fontId="62" fillId="0" borderId="53" xfId="0" applyFont="1" applyBorder="1" applyProtection="1">
      <alignment vertical="center"/>
      <protection locked="0"/>
    </xf>
    <xf numFmtId="0" fontId="62" fillId="17" borderId="51" xfId="88" applyFont="1" applyFill="1" applyBorder="1">
      <alignment vertical="center"/>
    </xf>
    <xf numFmtId="49" fontId="103" fillId="5" borderId="51" xfId="88" applyNumberFormat="1" applyFont="1" applyFill="1" applyBorder="1" applyAlignment="1" applyProtection="1">
      <alignment horizontal="left" vertical="center"/>
      <protection locked="0"/>
    </xf>
    <xf numFmtId="49" fontId="103" fillId="5" borderId="73" xfId="88" applyNumberFormat="1" applyFont="1" applyFill="1" applyBorder="1" applyAlignment="1" applyProtection="1">
      <alignment horizontal="left" vertical="center"/>
      <protection locked="0"/>
    </xf>
    <xf numFmtId="0" fontId="101" fillId="17" borderId="74" xfId="88" applyFont="1" applyFill="1" applyBorder="1" applyAlignment="1">
      <alignment horizontal="center" vertical="center"/>
    </xf>
    <xf numFmtId="0" fontId="107" fillId="16" borderId="75" xfId="88" applyFont="1" applyFill="1" applyBorder="1" applyAlignment="1">
      <alignment horizontal="center" vertical="center"/>
    </xf>
    <xf numFmtId="0" fontId="110" fillId="0" borderId="0" xfId="88" applyFont="1">
      <alignment vertical="center"/>
    </xf>
  </cellXfs>
  <cellStyles count="265">
    <cellStyle name="常规" xfId="0" builtinId="0"/>
    <cellStyle name="货币[0]" xfId="1" builtinId="7"/>
    <cellStyle name="20% - 强调文字颜色 3" xfId="2" builtinId="38"/>
    <cellStyle name="输入" xfId="3" builtinId="20"/>
    <cellStyle name="货币" xfId="4" builtinId="4"/>
    <cellStyle name="Normalny_Arkusz1" xfId="5"/>
    <cellStyle name="args.style"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_x000a_mouse.drv=lm" xfId="13"/>
    <cellStyle name="百分比" xfId="14" builtinId="5"/>
    <cellStyle name="已访问的超链接" xfId="15" builtinId="9"/>
    <cellStyle name="注释" xfId="16" builtinId="10"/>
    <cellStyle name="常规 6" xfId="17"/>
    <cellStyle name="60% - 强调文字颜色 2" xfId="18" builtinId="36"/>
    <cellStyle name="Entered" xfId="19"/>
    <cellStyle name="标题 4" xfId="20" builtinId="19"/>
    <cellStyle name="警告文本" xfId="21" builtinId="11"/>
    <cellStyle name="千位分隔 3 2" xfId="22"/>
    <cellStyle name="千位分隔 10" xfId="23"/>
    <cellStyle name="_ET_STYLE_NoName_00_" xfId="24"/>
    <cellStyle name="标题" xfId="25" builtinId="15"/>
    <cellStyle name="解释性文本" xfId="26" builtinId="53"/>
    <cellStyle name="标题 1" xfId="27" builtinId="16"/>
    <cellStyle name="一般_NEGS" xfId="28"/>
    <cellStyle name="标题 2" xfId="29" builtinId="17"/>
    <cellStyle name="0,0_x000d__x000a_NA_x000d__x000a_" xfId="30"/>
    <cellStyle name="60% - 强调文字颜色 1" xfId="31" builtinId="32"/>
    <cellStyle name="标题 3" xfId="32" builtinId="18"/>
    <cellStyle name="??_0N-HANDLING " xfId="33"/>
    <cellStyle name="60% - 强调文字颜色 4" xfId="34" builtinId="44"/>
    <cellStyle name="输出" xfId="35" builtinId="21"/>
    <cellStyle name="霓付 [0]_97MBO" xfId="36"/>
    <cellStyle name="@_text" xfId="37"/>
    <cellStyle name="_KPMG original version_(中企华)审计评估联合申报明细表.V1" xfId="38"/>
    <cellStyle name="千位分隔 3 3" xfId="39"/>
    <cellStyle name="计算" xfId="40" builtinId="22"/>
    <cellStyle name="检查单元格" xfId="41" builtinId="23"/>
    <cellStyle name="强调文字颜色 2" xfId="42" builtinId="33"/>
    <cellStyle name="_long term loan - others 300504" xfId="43"/>
    <cellStyle name="20% - 强调文字颜色 6" xfId="44" builtinId="50"/>
    <cellStyle name="链接单元格" xfId="45" builtinId="24"/>
    <cellStyle name="汇总" xfId="46" builtinId="25"/>
    <cellStyle name="好" xfId="47" builtinId="26"/>
    <cellStyle name="适中" xfId="48" builtinId="28"/>
    <cellStyle name="常规 8 2" xfId="49"/>
    <cellStyle name="20% - 强调文字颜色 5" xfId="50" builtinId="46"/>
    <cellStyle name="强调文字颜色 1" xfId="51" builtinId="29"/>
    <cellStyle name="20% - 强调文字颜色 1" xfId="52" builtinId="30"/>
    <cellStyle name="40% - 强调文字颜色 1" xfId="53" builtinId="31"/>
    <cellStyle name="20% - 强调文字颜色 2" xfId="54" builtinId="34"/>
    <cellStyle name="常规_中航油评估明细表 2" xfId="55"/>
    <cellStyle name="40% - 强调文字颜色 2" xfId="56" builtinId="35"/>
    <cellStyle name="强调文字颜色 3" xfId="57" builtinId="37"/>
    <cellStyle name="PSChar" xfId="58"/>
    <cellStyle name="_Part III.200406.Loan and Liabilities details.(Site Name)_Shenhua PBC package 050530" xfId="59"/>
    <cellStyle name="强调文字颜色 4" xfId="60" builtinId="41"/>
    <cellStyle name="20% - 强调文字颜色 4" xfId="61" builtinId="42"/>
    <cellStyle name="40% - 强调文字颜色 4" xfId="62" builtinId="43"/>
    <cellStyle name="强调文字颜色 5" xfId="63" builtinId="45"/>
    <cellStyle name="40% - 强调文字颜色 5" xfId="64" builtinId="47"/>
    <cellStyle name="60% - 强调文字颜色 5" xfId="65" builtinId="48"/>
    <cellStyle name="强调文字颜色 6" xfId="66" builtinId="49"/>
    <cellStyle name="千位_ 应交税金审定表" xfId="67"/>
    <cellStyle name="40% - 强调文字颜色 6" xfId="68" builtinId="51"/>
    <cellStyle name="60% - 强调文字颜色 6" xfId="69" builtinId="52"/>
    <cellStyle name="Œ…‹æØ‚è_Region Orders (2)" xfId="70"/>
    <cellStyle name="_KPMG original version_附件1：审计评估联合申报明细表" xfId="71"/>
    <cellStyle name="??" xfId="72"/>
    <cellStyle name="?? [0]" xfId="73"/>
    <cellStyle name="_KPMG original version" xfId="74"/>
    <cellStyle name="烹拳 [0]_97MBO" xfId="75"/>
    <cellStyle name="?鹎%U龡&amp;H?_x0008__x001c__x001c_?_x0007__x0001__x0001_" xfId="76"/>
    <cellStyle name="?痃%S&amp;F?_x0008_?o_x0006__x0007__x0001__x0001_" xfId="77"/>
    <cellStyle name="_(中企华)审计评估联合申报明细表.V1" xfId="78"/>
    <cellStyle name="_ET_STYLE_NoName_00__华阳煤业公司资产评估明细表20081020 2" xfId="79"/>
    <cellStyle name="常规_十矿井巷工程评估明细表" xfId="80"/>
    <cellStyle name="_CBRE明细表" xfId="81"/>
    <cellStyle name="Column Headings" xfId="82"/>
    <cellStyle name="_ET_STYLE_NoName_00__华阳煤业公司资产评估明细表20081020" xfId="83"/>
    <cellStyle name="_long term loan - others 300504_(中企华)审计评估联合申报明细表.V1" xfId="84"/>
    <cellStyle name="_long term loan - others 300504_KPMG original version" xfId="85"/>
    <cellStyle name="_long term loan - others 300504_KPMG original version_(中企华)审计评估联合申报明细表.V1" xfId="86"/>
    <cellStyle name="_long term loan - others 300504_KPMG original version_附件1：审计评估联合申报明细表" xfId="87"/>
    <cellStyle name="常规_评估明细表（申报）" xfId="88"/>
    <cellStyle name="_long term loan - others 300504_Shenhua PBC package 050530" xfId="89"/>
    <cellStyle name="_long term loan - others 300504_Shenhua PBC package 050530_(中企华)审计评估联合申报明细表.V1" xfId="90"/>
    <cellStyle name="{Thousand}" xfId="91"/>
    <cellStyle name="_long term loan - others 300504_Shenhua PBC package 050530_附件1：审计评估联合申报明细表" xfId="92"/>
    <cellStyle name="_long term loan - others 300504_附件1：审计评估联合申报明细表" xfId="93"/>
    <cellStyle name="_long term loan - others 300504_审计调查表.V3" xfId="94"/>
    <cellStyle name="_Part III.200406.Loan and Liabilities details.(Site Name)" xfId="95"/>
    <cellStyle name="_Part III.200406.Loan and Liabilities details.(Site Name)_(中企华)审计评估联合申报明细表.V1" xfId="96"/>
    <cellStyle name="_Part III.200406.Loan and Liabilities details.(Site Name)_KPMG original version" xfId="97"/>
    <cellStyle name="_Part III.200406.Loan and Liabilities details.(Site Name)_KPMG original version_(中企华)审计评估联合申报明细表.V1" xfId="98"/>
    <cellStyle name="_Part III.200406.Loan and Liabilities details.(Site Name)_KPMG original version_附件1：审计评估联合申报明细表" xfId="99"/>
    <cellStyle name="_Part III.200406.Loan and Liabilities details.(Site Name)_Shenhua PBC package 050530_(中企华)审计评估联合申报明细表.V1" xfId="100"/>
    <cellStyle name="entry box" xfId="101"/>
    <cellStyle name="_Part III.200406.Loan and Liabilities details.(Site Name)_Shenhua PBC package 050530_附件1：审计评估联合申报明细表" xfId="102"/>
    <cellStyle name="_Part III.200406.Loan and Liabilities details.(Site Name)_附件1：审计评估联合申报明细表" xfId="103"/>
    <cellStyle name="千位分隔 2" xfId="104"/>
    <cellStyle name="_Part III.200406.Loan and Liabilities details.(Site Name)_审计调查表.V3" xfId="105"/>
    <cellStyle name="_Shenhua PBC package 050530" xfId="106"/>
    <cellStyle name="_Shenhua PBC package 050530_(中企华)审计评估联合申报明细表.V1" xfId="107"/>
    <cellStyle name="常规_Sheet1 2" xfId="108"/>
    <cellStyle name="_Shenhua PBC package 050530_附件1：审计评估联合申报明细表" xfId="109"/>
    <cellStyle name="_房屋建筑评估申报表" xfId="110"/>
    <cellStyle name="_附件1：审计评估联合申报明细表" xfId="111"/>
    <cellStyle name="_审计调查表.V3" xfId="112"/>
    <cellStyle name="_文函专递0211-施工企业调查表（附件）" xfId="113"/>
    <cellStyle name="常规_附件9-1：生产企业收益法申报表1031" xfId="114"/>
    <cellStyle name="{Comma [0]}" xfId="115"/>
    <cellStyle name="{Comma}" xfId="116"/>
    <cellStyle name="{Date}" xfId="117"/>
    <cellStyle name="钎霖_laroux" xfId="118"/>
    <cellStyle name="per.style" xfId="119"/>
    <cellStyle name="{Thousand [0]}" xfId="120"/>
    <cellStyle name="{Month}" xfId="121"/>
    <cellStyle name="{Percent}" xfId="122"/>
    <cellStyle name="{Z'0000(1 dec)}" xfId="123"/>
    <cellStyle name="{Z'0000(4 dec)}" xfId="124"/>
    <cellStyle name="Calc Currency (0)" xfId="125"/>
    <cellStyle name="Comma  - Style3" xfId="126"/>
    <cellStyle name="category" xfId="127"/>
    <cellStyle name="常规 2" xfId="128"/>
    <cellStyle name="Lines Fill" xfId="129"/>
    <cellStyle name="ColLevel_1" xfId="130"/>
    <cellStyle name="Model" xfId="131"/>
    <cellStyle name="Column$Headings" xfId="132"/>
    <cellStyle name="Grey" xfId="133"/>
    <cellStyle name="Column_Title" xfId="134"/>
    <cellStyle name="Comma  - Style1" xfId="135"/>
    <cellStyle name="Milliers_!!!GO" xfId="136"/>
    <cellStyle name="Comma  - Style2" xfId="137"/>
    <cellStyle name="Comma  - Style4" xfId="138"/>
    <cellStyle name="Comma  - Style5" xfId="139"/>
    <cellStyle name="Comma  - Style6" xfId="140"/>
    <cellStyle name="Comma  - Style7" xfId="141"/>
    <cellStyle name="Comma  - Style8" xfId="142"/>
    <cellStyle name="Comma [0]_laroux" xfId="143"/>
    <cellStyle name="Comma_02(2003.12.31 PBC package.040304)" xfId="144"/>
    <cellStyle name="comma-d" xfId="145"/>
    <cellStyle name="Copied" xfId="146"/>
    <cellStyle name="COST1" xfId="147"/>
    <cellStyle name="Monétaire_!!!GO" xfId="148"/>
    <cellStyle name="Currency [0]_353HHC" xfId="149"/>
    <cellStyle name="Currency_353HHC" xfId="150"/>
    <cellStyle name="Date" xfId="151"/>
    <cellStyle name="常规_基本情况" xfId="152"/>
    <cellStyle name="Euro" xfId="153"/>
    <cellStyle name="e鯪9Y_x000b_" xfId="154"/>
    <cellStyle name="Format Number Column" xfId="155"/>
    <cellStyle name="千位分隔 2 2" xfId="156"/>
    <cellStyle name="gcd" xfId="157"/>
    <cellStyle name="千分位_ 白土" xfId="158"/>
    <cellStyle name="常规_评估明细表(湾里自来水)" xfId="159"/>
    <cellStyle name="HEADER" xfId="160"/>
    <cellStyle name="常规_评估空白套表1" xfId="161"/>
    <cellStyle name="Header1" xfId="162"/>
    <cellStyle name="Header2" xfId="163"/>
    <cellStyle name="千位分隔 2 2 2" xfId="164"/>
    <cellStyle name="Input [yellow]" xfId="165"/>
    <cellStyle name="Input Cells" xfId="166"/>
    <cellStyle name="InputArea" xfId="167"/>
    <cellStyle name="KPMG Heading 1" xfId="168"/>
    <cellStyle name="KPMG Heading 2" xfId="169"/>
    <cellStyle name="KPMG Heading 3" xfId="170"/>
    <cellStyle name="KPMG Heading 4" xfId="171"/>
    <cellStyle name="KPMG Normal" xfId="172"/>
    <cellStyle name="KPMG Normal Text" xfId="173"/>
    <cellStyle name="Linked Cells" xfId="174"/>
    <cellStyle name="常规_往来核对附表" xfId="175"/>
    <cellStyle name="Milliers [0]_!!!GO" xfId="176"/>
    <cellStyle name="常规 4" xfId="177"/>
    <cellStyle name="Monétaire [0]_!!!GO" xfId="178"/>
    <cellStyle name="New Times Roman" xfId="179"/>
    <cellStyle name="no dec" xfId="180"/>
    <cellStyle name="Normal - Style1" xfId="181"/>
    <cellStyle name="Normal - Style1 2" xfId="182"/>
    <cellStyle name="Normal 2" xfId="183"/>
    <cellStyle name="Normal 2 2" xfId="184"/>
    <cellStyle name="Normal_0105第二套审计报表定稿" xfId="185"/>
    <cellStyle name="Normal_Sheet1_Valuer report" xfId="186"/>
    <cellStyle name="통화 [0]_BOILER-CO1" xfId="187"/>
    <cellStyle name="Normal_廣朹廣電 shenjibaobiao 31.12.2000 (revised on 7.3.02)" xfId="188"/>
    <cellStyle name="Œ…‹æØ‚è [0.00]_Region Orders (2)" xfId="189"/>
    <cellStyle name="Percent [2]" xfId="190"/>
    <cellStyle name="常规 3 3" xfId="191"/>
    <cellStyle name="Percent_PICC package Sept2002 (V120021005)1" xfId="192"/>
    <cellStyle name="样式 1" xfId="193"/>
    <cellStyle name="Prefilled" xfId="194"/>
    <cellStyle name="pricing" xfId="195"/>
    <cellStyle name="RevList" xfId="196"/>
    <cellStyle name="RowLevel_1" xfId="197"/>
    <cellStyle name="Sheet Head" xfId="198"/>
    <cellStyle name="style" xfId="199"/>
    <cellStyle name="style1" xfId="200"/>
    <cellStyle name="style2" xfId="201"/>
    <cellStyle name="subhead" xfId="202"/>
    <cellStyle name="超链接 2" xfId="203"/>
    <cellStyle name="Subtotal" xfId="204"/>
    <cellStyle name="百分比 2" xfId="205"/>
    <cellStyle name="百分比 3" xfId="206"/>
    <cellStyle name="常规 10" xfId="207"/>
    <cellStyle name="常规 100" xfId="208"/>
    <cellStyle name="常规 11" xfId="209"/>
    <cellStyle name="常规 12" xfId="210"/>
    <cellStyle name="常规 15" xfId="211"/>
    <cellStyle name="常规 15 2" xfId="212"/>
    <cellStyle name="普通_附19_minxi98114" xfId="213"/>
    <cellStyle name="常规 2 2" xfId="214"/>
    <cellStyle name="常规 3" xfId="215"/>
    <cellStyle name="常规 3 2" xfId="216"/>
    <cellStyle name="常规 4 2" xfId="217"/>
    <cellStyle name="常规 5" xfId="218"/>
    <cellStyle name="常规 7" xfId="219"/>
    <cellStyle name="常规 8" xfId="220"/>
    <cellStyle name="常规 9" xfId="221"/>
    <cellStyle name="常规 9 2" xfId="222"/>
    <cellStyle name="常规_Book1" xfId="223"/>
    <cellStyle name="常规_Sheet1" xfId="224"/>
    <cellStyle name="常规_Sheet1 3" xfId="225"/>
    <cellStyle name="常规_存货" xfId="226"/>
    <cellStyle name="常规_第一部分  资产评估申报表（成本法）-新" xfId="227"/>
    <cellStyle name="常规_附表一：电力收益法申报表 2" xfId="228"/>
    <cellStyle name="常规_评估明细表太原12-11" xfId="229"/>
    <cellStyle name="콤마_BOILER-CO1" xfId="230"/>
    <cellStyle name="常规_山西煤炭进出口集团左权鑫顺煤业有限公司资产评估表" xfId="231"/>
    <cellStyle name="常规_山阴县安荣乡煤矿井巷工程计算表（11-04-16）" xfId="232"/>
    <cellStyle name="千位分隔 6" xfId="233"/>
    <cellStyle name="常规_收益法评估申报表-鲁信药业" xfId="234"/>
    <cellStyle name="常规_土建明细表—— 清河一矿（王红红）" xfId="235"/>
    <cellStyle name="常规_中航油评估明细表" xfId="236"/>
    <cellStyle name="常规_中评协(2008)218号" xfId="237"/>
    <cellStyle name="常规_资产评估申报表--通用(有审计)-1" xfId="238"/>
    <cellStyle name="超链接 3" xfId="239"/>
    <cellStyle name="分级显示行_1_4附件二凯旋评估表" xfId="240"/>
    <cellStyle name="公司标准表" xfId="241"/>
    <cellStyle name="霓付_97MBO" xfId="242"/>
    <cellStyle name="烹拳_97MBO" xfId="243"/>
    <cellStyle name="普通_ 白土" xfId="244"/>
    <cellStyle name="千分位[0]_ 白土" xfId="245"/>
    <cellStyle name="千位[0]_ 应交税金审定表" xfId="246"/>
    <cellStyle name="千位分隔 16" xfId="247"/>
    <cellStyle name="千位分隔 16 2" xfId="248"/>
    <cellStyle name="千位分隔 2 3" xfId="249"/>
    <cellStyle name="千位分隔 3" xfId="250"/>
    <cellStyle name="千位分隔 4" xfId="251"/>
    <cellStyle name="千位分隔 5" xfId="252"/>
    <cellStyle name="千位分隔 5 2" xfId="253"/>
    <cellStyle name="千位分隔 5 2 2" xfId="254"/>
    <cellStyle name="千位分隔 5 3" xfId="255"/>
    <cellStyle name="千位分隔 7" xfId="256"/>
    <cellStyle name="千位分隔 8" xfId="257"/>
    <cellStyle name="千位分隔 9" xfId="258"/>
    <cellStyle name="样式 1 2" xfId="259"/>
    <cellStyle name="着色 1 2" xfId="260"/>
    <cellStyle name="资产" xfId="261"/>
    <cellStyle name="콤마 [0]_BOILER-CO1" xfId="262"/>
    <cellStyle name="통화_BOILER-CO1" xfId="263"/>
    <cellStyle name="표준_0N-HANDLING " xfId="264"/>
  </cellStyles>
  <dxfs count="2">
    <dxf>
      <font>
        <color rgb="FF9C0006"/>
      </font>
      <fill>
        <patternFill patternType="solid">
          <bgColor rgb="FFFFC7CE"/>
        </patternFill>
      </fill>
    </dxf>
    <dxf>
      <font>
        <color rgb="FFFFFFFF"/>
      </font>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6" Type="http://schemas.openxmlformats.org/officeDocument/2006/relationships/sharedStrings" Target="sharedStrings.xml"/><Relationship Id="rId165" Type="http://schemas.openxmlformats.org/officeDocument/2006/relationships/styles" Target="styles.xml"/><Relationship Id="rId164" Type="http://schemas.openxmlformats.org/officeDocument/2006/relationships/theme" Target="theme/theme1.xml"/><Relationship Id="rId163" Type="http://schemas.openxmlformats.org/officeDocument/2006/relationships/externalLink" Target="externalLinks/externalLink20.xml"/><Relationship Id="rId162" Type="http://schemas.openxmlformats.org/officeDocument/2006/relationships/externalLink" Target="externalLinks/externalLink19.xml"/><Relationship Id="rId161" Type="http://schemas.openxmlformats.org/officeDocument/2006/relationships/externalLink" Target="externalLinks/externalLink18.xml"/><Relationship Id="rId160" Type="http://schemas.openxmlformats.org/officeDocument/2006/relationships/externalLink" Target="externalLinks/externalLink17.xml"/><Relationship Id="rId16" Type="http://schemas.openxmlformats.org/officeDocument/2006/relationships/worksheet" Target="worksheets/sheet16.xml"/><Relationship Id="rId159" Type="http://schemas.openxmlformats.org/officeDocument/2006/relationships/externalLink" Target="externalLinks/externalLink16.xml"/><Relationship Id="rId158" Type="http://schemas.openxmlformats.org/officeDocument/2006/relationships/externalLink" Target="externalLinks/externalLink15.xml"/><Relationship Id="rId157" Type="http://schemas.openxmlformats.org/officeDocument/2006/relationships/externalLink" Target="externalLinks/externalLink14.xml"/><Relationship Id="rId156" Type="http://schemas.openxmlformats.org/officeDocument/2006/relationships/externalLink" Target="externalLinks/externalLink13.xml"/><Relationship Id="rId155" Type="http://schemas.openxmlformats.org/officeDocument/2006/relationships/externalLink" Target="externalLinks/externalLink12.xml"/><Relationship Id="rId154" Type="http://schemas.openxmlformats.org/officeDocument/2006/relationships/externalLink" Target="externalLinks/externalLink11.xml"/><Relationship Id="rId153" Type="http://schemas.openxmlformats.org/officeDocument/2006/relationships/externalLink" Target="externalLinks/externalLink10.xml"/><Relationship Id="rId152" Type="http://schemas.openxmlformats.org/officeDocument/2006/relationships/externalLink" Target="externalLinks/externalLink9.xml"/><Relationship Id="rId151" Type="http://schemas.openxmlformats.org/officeDocument/2006/relationships/externalLink" Target="externalLinks/externalLink8.xml"/><Relationship Id="rId150" Type="http://schemas.openxmlformats.org/officeDocument/2006/relationships/externalLink" Target="externalLinks/externalLink7.xml"/><Relationship Id="rId15" Type="http://schemas.openxmlformats.org/officeDocument/2006/relationships/worksheet" Target="worksheets/sheet15.xml"/><Relationship Id="rId149" Type="http://schemas.openxmlformats.org/officeDocument/2006/relationships/externalLink" Target="externalLinks/externalLink6.xml"/><Relationship Id="rId148" Type="http://schemas.openxmlformats.org/officeDocument/2006/relationships/externalLink" Target="externalLinks/externalLink5.xml"/><Relationship Id="rId147" Type="http://schemas.openxmlformats.org/officeDocument/2006/relationships/externalLink" Target="externalLinks/externalLink4.xml"/><Relationship Id="rId146" Type="http://schemas.openxmlformats.org/officeDocument/2006/relationships/externalLink" Target="externalLinks/externalLink3.xml"/><Relationship Id="rId145" Type="http://schemas.openxmlformats.org/officeDocument/2006/relationships/externalLink" Target="externalLinks/externalLink2.xml"/><Relationship Id="rId144" Type="http://schemas.openxmlformats.org/officeDocument/2006/relationships/externalLink" Target="externalLinks/externalLink1.xml"/><Relationship Id="rId143" Type="http://schemas.openxmlformats.org/officeDocument/2006/relationships/worksheet" Target="worksheets/sheet143.xml"/><Relationship Id="rId142" Type="http://schemas.openxmlformats.org/officeDocument/2006/relationships/worksheet" Target="worksheets/sheet142.xml"/><Relationship Id="rId141" Type="http://schemas.openxmlformats.org/officeDocument/2006/relationships/worksheet" Target="worksheets/sheet141.xml"/><Relationship Id="rId140" Type="http://schemas.openxmlformats.org/officeDocument/2006/relationships/worksheet" Target="worksheets/sheet140.xml"/><Relationship Id="rId14" Type="http://schemas.openxmlformats.org/officeDocument/2006/relationships/worksheet" Target="worksheets/sheet14.xml"/><Relationship Id="rId139" Type="http://schemas.openxmlformats.org/officeDocument/2006/relationships/worksheet" Target="worksheets/sheet139.xml"/><Relationship Id="rId138" Type="http://schemas.openxmlformats.org/officeDocument/2006/relationships/worksheet" Target="worksheets/sheet138.xml"/><Relationship Id="rId137" Type="http://schemas.openxmlformats.org/officeDocument/2006/relationships/worksheet" Target="worksheets/sheet137.xml"/><Relationship Id="rId136" Type="http://schemas.openxmlformats.org/officeDocument/2006/relationships/worksheet" Target="worksheets/sheet136.xml"/><Relationship Id="rId135" Type="http://schemas.openxmlformats.org/officeDocument/2006/relationships/worksheet" Target="worksheets/sheet135.xml"/><Relationship Id="rId134" Type="http://schemas.openxmlformats.org/officeDocument/2006/relationships/worksheet" Target="worksheets/sheet134.xml"/><Relationship Id="rId133" Type="http://schemas.openxmlformats.org/officeDocument/2006/relationships/worksheet" Target="worksheets/sheet133.xml"/><Relationship Id="rId132" Type="http://schemas.openxmlformats.org/officeDocument/2006/relationships/worksheet" Target="worksheets/sheet132.xml"/><Relationship Id="rId131" Type="http://schemas.openxmlformats.org/officeDocument/2006/relationships/worksheet" Target="worksheets/sheet131.xml"/><Relationship Id="rId130" Type="http://schemas.openxmlformats.org/officeDocument/2006/relationships/worksheet" Target="worksheets/sheet130.xml"/><Relationship Id="rId13" Type="http://schemas.openxmlformats.org/officeDocument/2006/relationships/worksheet" Target="worksheets/sheet13.xml"/><Relationship Id="rId129" Type="http://schemas.openxmlformats.org/officeDocument/2006/relationships/worksheet" Target="worksheets/sheet129.xml"/><Relationship Id="rId128" Type="http://schemas.openxmlformats.org/officeDocument/2006/relationships/worksheet" Target="worksheets/sheet128.xml"/><Relationship Id="rId127" Type="http://schemas.openxmlformats.org/officeDocument/2006/relationships/worksheet" Target="worksheets/sheet127.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922020</xdr:colOff>
      <xdr:row>8</xdr:row>
      <xdr:rowOff>129540</xdr:rowOff>
    </xdr:from>
    <xdr:to>
      <xdr:col>4</xdr:col>
      <xdr:colOff>15240</xdr:colOff>
      <xdr:row>8</xdr:row>
      <xdr:rowOff>152400</xdr:rowOff>
    </xdr:to>
    <xdr:sp>
      <xdr:nvSpPr>
        <xdr:cNvPr id="143520" name="Line 1"/>
        <xdr:cNvSpPr/>
      </xdr:nvSpPr>
      <xdr:spPr>
        <a:xfrm>
          <a:off x="3258820" y="1767840"/>
          <a:ext cx="471170" cy="2286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1104900</xdr:colOff>
      <xdr:row>8</xdr:row>
      <xdr:rowOff>129540</xdr:rowOff>
    </xdr:from>
    <xdr:to>
      <xdr:col>3</xdr:col>
      <xdr:colOff>1112520</xdr:colOff>
      <xdr:row>10</xdr:row>
      <xdr:rowOff>129540</xdr:rowOff>
    </xdr:to>
    <xdr:sp>
      <xdr:nvSpPr>
        <xdr:cNvPr id="143521" name="Line 2"/>
        <xdr:cNvSpPr/>
      </xdr:nvSpPr>
      <xdr:spPr>
        <a:xfrm flipH="1">
          <a:off x="3441700" y="1767840"/>
          <a:ext cx="7620" cy="40005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1377950</xdr:colOff>
      <xdr:row>9</xdr:row>
      <xdr:rowOff>99060</xdr:rowOff>
    </xdr:from>
    <xdr:to>
      <xdr:col>4</xdr:col>
      <xdr:colOff>7620</xdr:colOff>
      <xdr:row>9</xdr:row>
      <xdr:rowOff>114300</xdr:rowOff>
    </xdr:to>
    <xdr:sp>
      <xdr:nvSpPr>
        <xdr:cNvPr id="143522" name="Line 3"/>
        <xdr:cNvSpPr/>
      </xdr:nvSpPr>
      <xdr:spPr>
        <a:xfrm flipV="1">
          <a:off x="3714750" y="1937385"/>
          <a:ext cx="762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571500</xdr:colOff>
      <xdr:row>5</xdr:row>
      <xdr:rowOff>114300</xdr:rowOff>
    </xdr:from>
    <xdr:to>
      <xdr:col>4</xdr:col>
      <xdr:colOff>15240</xdr:colOff>
      <xdr:row>5</xdr:row>
      <xdr:rowOff>121920</xdr:rowOff>
    </xdr:to>
    <xdr:sp>
      <xdr:nvSpPr>
        <xdr:cNvPr id="143523" name="Line 4"/>
        <xdr:cNvSpPr/>
      </xdr:nvSpPr>
      <xdr:spPr>
        <a:xfrm>
          <a:off x="2908300" y="1152525"/>
          <a:ext cx="82169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815340</xdr:colOff>
      <xdr:row>5</xdr:row>
      <xdr:rowOff>114300</xdr:rowOff>
    </xdr:from>
    <xdr:to>
      <xdr:col>3</xdr:col>
      <xdr:colOff>838200</xdr:colOff>
      <xdr:row>7</xdr:row>
      <xdr:rowOff>99060</xdr:rowOff>
    </xdr:to>
    <xdr:sp>
      <xdr:nvSpPr>
        <xdr:cNvPr id="143524" name="Line 6"/>
        <xdr:cNvSpPr/>
      </xdr:nvSpPr>
      <xdr:spPr>
        <a:xfrm>
          <a:off x="3152140" y="1152525"/>
          <a:ext cx="22860" cy="38481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815340</xdr:colOff>
      <xdr:row>6</xdr:row>
      <xdr:rowOff>83820</xdr:rowOff>
    </xdr:from>
    <xdr:to>
      <xdr:col>4</xdr:col>
      <xdr:colOff>7620</xdr:colOff>
      <xdr:row>6</xdr:row>
      <xdr:rowOff>91440</xdr:rowOff>
    </xdr:to>
    <xdr:sp>
      <xdr:nvSpPr>
        <xdr:cNvPr id="143525" name="Line 7"/>
        <xdr:cNvSpPr/>
      </xdr:nvSpPr>
      <xdr:spPr>
        <a:xfrm>
          <a:off x="3152140" y="1322070"/>
          <a:ext cx="57023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815340</xdr:colOff>
      <xdr:row>7</xdr:row>
      <xdr:rowOff>83820</xdr:rowOff>
    </xdr:from>
    <xdr:to>
      <xdr:col>4</xdr:col>
      <xdr:colOff>0</xdr:colOff>
      <xdr:row>7</xdr:row>
      <xdr:rowOff>91440</xdr:rowOff>
    </xdr:to>
    <xdr:sp>
      <xdr:nvSpPr>
        <xdr:cNvPr id="143526" name="Line 8"/>
        <xdr:cNvSpPr/>
      </xdr:nvSpPr>
      <xdr:spPr>
        <a:xfrm>
          <a:off x="3152140" y="1522095"/>
          <a:ext cx="56261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1257300</xdr:colOff>
      <xdr:row>17</xdr:row>
      <xdr:rowOff>121920</xdr:rowOff>
    </xdr:from>
    <xdr:to>
      <xdr:col>3</xdr:col>
      <xdr:colOff>1264920</xdr:colOff>
      <xdr:row>24</xdr:row>
      <xdr:rowOff>129540</xdr:rowOff>
    </xdr:to>
    <xdr:sp>
      <xdr:nvSpPr>
        <xdr:cNvPr id="143527" name="Line 10"/>
        <xdr:cNvSpPr/>
      </xdr:nvSpPr>
      <xdr:spPr>
        <a:xfrm>
          <a:off x="3594100" y="3560445"/>
          <a:ext cx="7620" cy="1407795"/>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1257300</xdr:colOff>
      <xdr:row>23</xdr:row>
      <xdr:rowOff>114300</xdr:rowOff>
    </xdr:from>
    <xdr:to>
      <xdr:col>4</xdr:col>
      <xdr:colOff>0</xdr:colOff>
      <xdr:row>23</xdr:row>
      <xdr:rowOff>121920</xdr:rowOff>
    </xdr:to>
    <xdr:sp>
      <xdr:nvSpPr>
        <xdr:cNvPr id="143528" name="Line 15"/>
        <xdr:cNvSpPr/>
      </xdr:nvSpPr>
      <xdr:spPr>
        <a:xfrm>
          <a:off x="3594100" y="4752975"/>
          <a:ext cx="12065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1264920</xdr:colOff>
      <xdr:row>18</xdr:row>
      <xdr:rowOff>99060</xdr:rowOff>
    </xdr:from>
    <xdr:to>
      <xdr:col>4</xdr:col>
      <xdr:colOff>15240</xdr:colOff>
      <xdr:row>18</xdr:row>
      <xdr:rowOff>114300</xdr:rowOff>
    </xdr:to>
    <xdr:sp>
      <xdr:nvSpPr>
        <xdr:cNvPr id="143529" name="Line 16"/>
        <xdr:cNvSpPr/>
      </xdr:nvSpPr>
      <xdr:spPr>
        <a:xfrm>
          <a:off x="3601720" y="3737610"/>
          <a:ext cx="12827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320040</xdr:colOff>
      <xdr:row>17</xdr:row>
      <xdr:rowOff>114300</xdr:rowOff>
    </xdr:from>
    <xdr:to>
      <xdr:col>4</xdr:col>
      <xdr:colOff>0</xdr:colOff>
      <xdr:row>17</xdr:row>
      <xdr:rowOff>121920</xdr:rowOff>
    </xdr:to>
    <xdr:sp>
      <xdr:nvSpPr>
        <xdr:cNvPr id="143530" name="Line 17"/>
        <xdr:cNvSpPr/>
      </xdr:nvSpPr>
      <xdr:spPr>
        <a:xfrm>
          <a:off x="2656840" y="3552825"/>
          <a:ext cx="105791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1257300</xdr:colOff>
      <xdr:row>23</xdr:row>
      <xdr:rowOff>114300</xdr:rowOff>
    </xdr:from>
    <xdr:to>
      <xdr:col>4</xdr:col>
      <xdr:colOff>7620</xdr:colOff>
      <xdr:row>23</xdr:row>
      <xdr:rowOff>121920</xdr:rowOff>
    </xdr:to>
    <xdr:sp>
      <xdr:nvSpPr>
        <xdr:cNvPr id="143531" name="Line 18"/>
        <xdr:cNvSpPr/>
      </xdr:nvSpPr>
      <xdr:spPr>
        <a:xfrm>
          <a:off x="3594100" y="4752975"/>
          <a:ext cx="12827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1257300</xdr:colOff>
      <xdr:row>24</xdr:row>
      <xdr:rowOff>129540</xdr:rowOff>
    </xdr:from>
    <xdr:to>
      <xdr:col>4</xdr:col>
      <xdr:colOff>15240</xdr:colOff>
      <xdr:row>24</xdr:row>
      <xdr:rowOff>152400</xdr:rowOff>
    </xdr:to>
    <xdr:sp>
      <xdr:nvSpPr>
        <xdr:cNvPr id="143532" name="Line 19"/>
        <xdr:cNvSpPr/>
      </xdr:nvSpPr>
      <xdr:spPr>
        <a:xfrm>
          <a:off x="3594100" y="4968240"/>
          <a:ext cx="135890" cy="2286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541020</xdr:colOff>
      <xdr:row>27</xdr:row>
      <xdr:rowOff>121920</xdr:rowOff>
    </xdr:from>
    <xdr:to>
      <xdr:col>3</xdr:col>
      <xdr:colOff>15240</xdr:colOff>
      <xdr:row>27</xdr:row>
      <xdr:rowOff>129540</xdr:rowOff>
    </xdr:to>
    <xdr:sp>
      <xdr:nvSpPr>
        <xdr:cNvPr id="143533" name="Line 23"/>
        <xdr:cNvSpPr/>
      </xdr:nvSpPr>
      <xdr:spPr>
        <a:xfrm>
          <a:off x="1684020" y="5560695"/>
          <a:ext cx="66802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838200</xdr:colOff>
      <xdr:row>27</xdr:row>
      <xdr:rowOff>121920</xdr:rowOff>
    </xdr:from>
    <xdr:to>
      <xdr:col>2</xdr:col>
      <xdr:colOff>853440</xdr:colOff>
      <xdr:row>33</xdr:row>
      <xdr:rowOff>91440</xdr:rowOff>
    </xdr:to>
    <xdr:sp>
      <xdr:nvSpPr>
        <xdr:cNvPr id="143534" name="Line 24"/>
        <xdr:cNvSpPr/>
      </xdr:nvSpPr>
      <xdr:spPr>
        <a:xfrm>
          <a:off x="1981200" y="5560695"/>
          <a:ext cx="15240" cy="113157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518160</xdr:colOff>
      <xdr:row>34</xdr:row>
      <xdr:rowOff>121920</xdr:rowOff>
    </xdr:from>
    <xdr:to>
      <xdr:col>4</xdr:col>
      <xdr:colOff>15240</xdr:colOff>
      <xdr:row>34</xdr:row>
      <xdr:rowOff>129540</xdr:rowOff>
    </xdr:to>
    <xdr:sp>
      <xdr:nvSpPr>
        <xdr:cNvPr id="143535" name="Line 27"/>
        <xdr:cNvSpPr/>
      </xdr:nvSpPr>
      <xdr:spPr>
        <a:xfrm>
          <a:off x="2854960" y="6903720"/>
          <a:ext cx="87503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34</xdr:row>
      <xdr:rowOff>114300</xdr:rowOff>
    </xdr:from>
    <xdr:to>
      <xdr:col>2</xdr:col>
      <xdr:colOff>883920</xdr:colOff>
      <xdr:row>46</xdr:row>
      <xdr:rowOff>99060</xdr:rowOff>
    </xdr:to>
    <xdr:sp>
      <xdr:nvSpPr>
        <xdr:cNvPr id="143536" name="Line 28"/>
        <xdr:cNvSpPr/>
      </xdr:nvSpPr>
      <xdr:spPr>
        <a:xfrm>
          <a:off x="2019300" y="6896100"/>
          <a:ext cx="7620" cy="238506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41</xdr:row>
      <xdr:rowOff>99060</xdr:rowOff>
    </xdr:from>
    <xdr:to>
      <xdr:col>2</xdr:col>
      <xdr:colOff>1120140</xdr:colOff>
      <xdr:row>41</xdr:row>
      <xdr:rowOff>114300</xdr:rowOff>
    </xdr:to>
    <xdr:sp>
      <xdr:nvSpPr>
        <xdr:cNvPr id="143537" name="Line 29"/>
        <xdr:cNvSpPr/>
      </xdr:nvSpPr>
      <xdr:spPr>
        <a:xfrm>
          <a:off x="2019300" y="8281035"/>
          <a:ext cx="24384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43</xdr:row>
      <xdr:rowOff>99060</xdr:rowOff>
    </xdr:from>
    <xdr:to>
      <xdr:col>3</xdr:col>
      <xdr:colOff>0</xdr:colOff>
      <xdr:row>43</xdr:row>
      <xdr:rowOff>114300</xdr:rowOff>
    </xdr:to>
    <xdr:sp>
      <xdr:nvSpPr>
        <xdr:cNvPr id="143538" name="Line 35"/>
        <xdr:cNvSpPr/>
      </xdr:nvSpPr>
      <xdr:spPr>
        <a:xfrm>
          <a:off x="2019300" y="8681085"/>
          <a:ext cx="31750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541020</xdr:colOff>
      <xdr:row>41</xdr:row>
      <xdr:rowOff>114300</xdr:rowOff>
    </xdr:from>
    <xdr:to>
      <xdr:col>4</xdr:col>
      <xdr:colOff>38100</xdr:colOff>
      <xdr:row>41</xdr:row>
      <xdr:rowOff>121920</xdr:rowOff>
    </xdr:to>
    <xdr:sp>
      <xdr:nvSpPr>
        <xdr:cNvPr id="143539" name="Line 36"/>
        <xdr:cNvSpPr/>
      </xdr:nvSpPr>
      <xdr:spPr>
        <a:xfrm>
          <a:off x="2877820" y="8296275"/>
          <a:ext cx="87503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1127760</xdr:colOff>
      <xdr:row>42</xdr:row>
      <xdr:rowOff>83820</xdr:rowOff>
    </xdr:from>
    <xdr:to>
      <xdr:col>4</xdr:col>
      <xdr:colOff>15240</xdr:colOff>
      <xdr:row>42</xdr:row>
      <xdr:rowOff>91440</xdr:rowOff>
    </xdr:to>
    <xdr:sp>
      <xdr:nvSpPr>
        <xdr:cNvPr id="143540" name="Line 37"/>
        <xdr:cNvSpPr/>
      </xdr:nvSpPr>
      <xdr:spPr>
        <a:xfrm>
          <a:off x="3464560" y="8465820"/>
          <a:ext cx="26543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44</xdr:row>
      <xdr:rowOff>83820</xdr:rowOff>
    </xdr:from>
    <xdr:to>
      <xdr:col>3</xdr:col>
      <xdr:colOff>0</xdr:colOff>
      <xdr:row>44</xdr:row>
      <xdr:rowOff>91440</xdr:rowOff>
    </xdr:to>
    <xdr:sp>
      <xdr:nvSpPr>
        <xdr:cNvPr id="143541" name="Line 39"/>
        <xdr:cNvSpPr/>
      </xdr:nvSpPr>
      <xdr:spPr>
        <a:xfrm>
          <a:off x="2019300" y="8865870"/>
          <a:ext cx="31750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45</xdr:row>
      <xdr:rowOff>83820</xdr:rowOff>
    </xdr:from>
    <xdr:to>
      <xdr:col>3</xdr:col>
      <xdr:colOff>7620</xdr:colOff>
      <xdr:row>45</xdr:row>
      <xdr:rowOff>91440</xdr:rowOff>
    </xdr:to>
    <xdr:sp>
      <xdr:nvSpPr>
        <xdr:cNvPr id="143542" name="Line 40"/>
        <xdr:cNvSpPr/>
      </xdr:nvSpPr>
      <xdr:spPr>
        <a:xfrm>
          <a:off x="2019300" y="9065895"/>
          <a:ext cx="32512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510540</xdr:colOff>
      <xdr:row>5</xdr:row>
      <xdr:rowOff>99060</xdr:rowOff>
    </xdr:from>
    <xdr:to>
      <xdr:col>2</xdr:col>
      <xdr:colOff>1104900</xdr:colOff>
      <xdr:row>5</xdr:row>
      <xdr:rowOff>114300</xdr:rowOff>
    </xdr:to>
    <xdr:sp>
      <xdr:nvSpPr>
        <xdr:cNvPr id="143543" name="Line 42"/>
        <xdr:cNvSpPr/>
      </xdr:nvSpPr>
      <xdr:spPr>
        <a:xfrm>
          <a:off x="1653540" y="1137285"/>
          <a:ext cx="59436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853440</xdr:colOff>
      <xdr:row>5</xdr:row>
      <xdr:rowOff>121920</xdr:rowOff>
    </xdr:from>
    <xdr:to>
      <xdr:col>2</xdr:col>
      <xdr:colOff>876300</xdr:colOff>
      <xdr:row>26</xdr:row>
      <xdr:rowOff>99060</xdr:rowOff>
    </xdr:to>
    <xdr:sp>
      <xdr:nvSpPr>
        <xdr:cNvPr id="143544" name="Line 43"/>
        <xdr:cNvSpPr/>
      </xdr:nvSpPr>
      <xdr:spPr>
        <a:xfrm>
          <a:off x="1996440" y="1160145"/>
          <a:ext cx="22860" cy="4177665"/>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1112520</xdr:colOff>
      <xdr:row>10</xdr:row>
      <xdr:rowOff>121920</xdr:rowOff>
    </xdr:from>
    <xdr:to>
      <xdr:col>3</xdr:col>
      <xdr:colOff>1356360</xdr:colOff>
      <xdr:row>10</xdr:row>
      <xdr:rowOff>129540</xdr:rowOff>
    </xdr:to>
    <xdr:sp>
      <xdr:nvSpPr>
        <xdr:cNvPr id="143545" name="Line 46"/>
        <xdr:cNvSpPr/>
      </xdr:nvSpPr>
      <xdr:spPr>
        <a:xfrm>
          <a:off x="3449320" y="2160270"/>
          <a:ext cx="24384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1112520</xdr:colOff>
      <xdr:row>9</xdr:row>
      <xdr:rowOff>114300</xdr:rowOff>
    </xdr:from>
    <xdr:to>
      <xdr:col>3</xdr:col>
      <xdr:colOff>1356360</xdr:colOff>
      <xdr:row>9</xdr:row>
      <xdr:rowOff>121920</xdr:rowOff>
    </xdr:to>
    <xdr:sp>
      <xdr:nvSpPr>
        <xdr:cNvPr id="143546" name="Line 47"/>
        <xdr:cNvSpPr/>
      </xdr:nvSpPr>
      <xdr:spPr>
        <a:xfrm>
          <a:off x="3449320" y="1952625"/>
          <a:ext cx="24384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11</xdr:row>
      <xdr:rowOff>83820</xdr:rowOff>
    </xdr:from>
    <xdr:to>
      <xdr:col>3</xdr:col>
      <xdr:colOff>0</xdr:colOff>
      <xdr:row>11</xdr:row>
      <xdr:rowOff>91440</xdr:rowOff>
    </xdr:to>
    <xdr:sp>
      <xdr:nvSpPr>
        <xdr:cNvPr id="143547" name="Line 48"/>
        <xdr:cNvSpPr/>
      </xdr:nvSpPr>
      <xdr:spPr>
        <a:xfrm>
          <a:off x="2019300" y="2322195"/>
          <a:ext cx="31750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17</xdr:row>
      <xdr:rowOff>121920</xdr:rowOff>
    </xdr:from>
    <xdr:to>
      <xdr:col>3</xdr:col>
      <xdr:colOff>7620</xdr:colOff>
      <xdr:row>17</xdr:row>
      <xdr:rowOff>129540</xdr:rowOff>
    </xdr:to>
    <xdr:sp>
      <xdr:nvSpPr>
        <xdr:cNvPr id="143548" name="Line 54"/>
        <xdr:cNvSpPr/>
      </xdr:nvSpPr>
      <xdr:spPr>
        <a:xfrm>
          <a:off x="2019300" y="3560445"/>
          <a:ext cx="32512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853440</xdr:colOff>
      <xdr:row>26</xdr:row>
      <xdr:rowOff>114300</xdr:rowOff>
    </xdr:from>
    <xdr:to>
      <xdr:col>2</xdr:col>
      <xdr:colOff>1181100</xdr:colOff>
      <xdr:row>26</xdr:row>
      <xdr:rowOff>121920</xdr:rowOff>
    </xdr:to>
    <xdr:sp>
      <xdr:nvSpPr>
        <xdr:cNvPr id="143549" name="Line 56"/>
        <xdr:cNvSpPr/>
      </xdr:nvSpPr>
      <xdr:spPr>
        <a:xfrm>
          <a:off x="1996440" y="5353050"/>
          <a:ext cx="3276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167640</xdr:colOff>
      <xdr:row>5</xdr:row>
      <xdr:rowOff>114300</xdr:rowOff>
    </xdr:from>
    <xdr:to>
      <xdr:col>7</xdr:col>
      <xdr:colOff>922020</xdr:colOff>
      <xdr:row>5</xdr:row>
      <xdr:rowOff>121920</xdr:rowOff>
    </xdr:to>
    <xdr:sp>
      <xdr:nvSpPr>
        <xdr:cNvPr id="143550" name="Line 59"/>
        <xdr:cNvSpPr/>
      </xdr:nvSpPr>
      <xdr:spPr>
        <a:xfrm>
          <a:off x="6168390" y="1152525"/>
          <a:ext cx="75438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518160</xdr:colOff>
      <xdr:row>5</xdr:row>
      <xdr:rowOff>121920</xdr:rowOff>
    </xdr:from>
    <xdr:to>
      <xdr:col>7</xdr:col>
      <xdr:colOff>541020</xdr:colOff>
      <xdr:row>16</xdr:row>
      <xdr:rowOff>121920</xdr:rowOff>
    </xdr:to>
    <xdr:sp>
      <xdr:nvSpPr>
        <xdr:cNvPr id="143551" name="Line 60"/>
        <xdr:cNvSpPr/>
      </xdr:nvSpPr>
      <xdr:spPr>
        <a:xfrm>
          <a:off x="6518910" y="1160145"/>
          <a:ext cx="22860" cy="2200275"/>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533400</xdr:colOff>
      <xdr:row>7</xdr:row>
      <xdr:rowOff>76200</xdr:rowOff>
    </xdr:from>
    <xdr:to>
      <xdr:col>7</xdr:col>
      <xdr:colOff>952500</xdr:colOff>
      <xdr:row>7</xdr:row>
      <xdr:rowOff>83820</xdr:rowOff>
    </xdr:to>
    <xdr:sp>
      <xdr:nvSpPr>
        <xdr:cNvPr id="143552" name="Line 61"/>
        <xdr:cNvSpPr/>
      </xdr:nvSpPr>
      <xdr:spPr>
        <a:xfrm>
          <a:off x="6534150" y="1514475"/>
          <a:ext cx="41910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518160</xdr:colOff>
      <xdr:row>8</xdr:row>
      <xdr:rowOff>83820</xdr:rowOff>
    </xdr:from>
    <xdr:to>
      <xdr:col>7</xdr:col>
      <xdr:colOff>952500</xdr:colOff>
      <xdr:row>8</xdr:row>
      <xdr:rowOff>91440</xdr:rowOff>
    </xdr:to>
    <xdr:sp>
      <xdr:nvSpPr>
        <xdr:cNvPr id="143553" name="Line 62"/>
        <xdr:cNvSpPr/>
      </xdr:nvSpPr>
      <xdr:spPr>
        <a:xfrm>
          <a:off x="6518910" y="1722120"/>
          <a:ext cx="43434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533400</xdr:colOff>
      <xdr:row>9</xdr:row>
      <xdr:rowOff>99060</xdr:rowOff>
    </xdr:from>
    <xdr:to>
      <xdr:col>7</xdr:col>
      <xdr:colOff>952500</xdr:colOff>
      <xdr:row>9</xdr:row>
      <xdr:rowOff>114300</xdr:rowOff>
    </xdr:to>
    <xdr:sp>
      <xdr:nvSpPr>
        <xdr:cNvPr id="143554" name="Line 63"/>
        <xdr:cNvSpPr/>
      </xdr:nvSpPr>
      <xdr:spPr>
        <a:xfrm>
          <a:off x="6534150" y="1937385"/>
          <a:ext cx="41910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518160</xdr:colOff>
      <xdr:row>10</xdr:row>
      <xdr:rowOff>121920</xdr:rowOff>
    </xdr:from>
    <xdr:to>
      <xdr:col>7</xdr:col>
      <xdr:colOff>914400</xdr:colOff>
      <xdr:row>10</xdr:row>
      <xdr:rowOff>129540</xdr:rowOff>
    </xdr:to>
    <xdr:sp>
      <xdr:nvSpPr>
        <xdr:cNvPr id="143555" name="Line 64"/>
        <xdr:cNvSpPr/>
      </xdr:nvSpPr>
      <xdr:spPr>
        <a:xfrm>
          <a:off x="6518910" y="2160270"/>
          <a:ext cx="39624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541020</xdr:colOff>
      <xdr:row>14</xdr:row>
      <xdr:rowOff>99060</xdr:rowOff>
    </xdr:from>
    <xdr:to>
      <xdr:col>7</xdr:col>
      <xdr:colOff>952500</xdr:colOff>
      <xdr:row>14</xdr:row>
      <xdr:rowOff>114300</xdr:rowOff>
    </xdr:to>
    <xdr:sp>
      <xdr:nvSpPr>
        <xdr:cNvPr id="143556" name="Line 65"/>
        <xdr:cNvSpPr/>
      </xdr:nvSpPr>
      <xdr:spPr>
        <a:xfrm>
          <a:off x="6541770" y="2937510"/>
          <a:ext cx="41148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556260</xdr:colOff>
      <xdr:row>12</xdr:row>
      <xdr:rowOff>99060</xdr:rowOff>
    </xdr:from>
    <xdr:to>
      <xdr:col>7</xdr:col>
      <xdr:colOff>952500</xdr:colOff>
      <xdr:row>12</xdr:row>
      <xdr:rowOff>114300</xdr:rowOff>
    </xdr:to>
    <xdr:sp>
      <xdr:nvSpPr>
        <xdr:cNvPr id="143557" name="Line 67"/>
        <xdr:cNvSpPr/>
      </xdr:nvSpPr>
      <xdr:spPr>
        <a:xfrm>
          <a:off x="6557010" y="2537460"/>
          <a:ext cx="39624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533400</xdr:colOff>
      <xdr:row>11</xdr:row>
      <xdr:rowOff>99060</xdr:rowOff>
    </xdr:from>
    <xdr:to>
      <xdr:col>7</xdr:col>
      <xdr:colOff>922020</xdr:colOff>
      <xdr:row>11</xdr:row>
      <xdr:rowOff>114300</xdr:rowOff>
    </xdr:to>
    <xdr:sp>
      <xdr:nvSpPr>
        <xdr:cNvPr id="143558" name="Line 68"/>
        <xdr:cNvSpPr/>
      </xdr:nvSpPr>
      <xdr:spPr>
        <a:xfrm>
          <a:off x="6534150" y="2337435"/>
          <a:ext cx="38862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556260</xdr:colOff>
      <xdr:row>13</xdr:row>
      <xdr:rowOff>121920</xdr:rowOff>
    </xdr:from>
    <xdr:to>
      <xdr:col>7</xdr:col>
      <xdr:colOff>922020</xdr:colOff>
      <xdr:row>13</xdr:row>
      <xdr:rowOff>129540</xdr:rowOff>
    </xdr:to>
    <xdr:sp>
      <xdr:nvSpPr>
        <xdr:cNvPr id="143559" name="Line 69"/>
        <xdr:cNvSpPr/>
      </xdr:nvSpPr>
      <xdr:spPr>
        <a:xfrm>
          <a:off x="6557010" y="2760345"/>
          <a:ext cx="3657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518160</xdr:colOff>
      <xdr:row>6</xdr:row>
      <xdr:rowOff>99060</xdr:rowOff>
    </xdr:from>
    <xdr:to>
      <xdr:col>7</xdr:col>
      <xdr:colOff>876300</xdr:colOff>
      <xdr:row>6</xdr:row>
      <xdr:rowOff>114300</xdr:rowOff>
    </xdr:to>
    <xdr:sp>
      <xdr:nvSpPr>
        <xdr:cNvPr id="143560" name="Line 70"/>
        <xdr:cNvSpPr/>
      </xdr:nvSpPr>
      <xdr:spPr>
        <a:xfrm>
          <a:off x="6518910" y="1337310"/>
          <a:ext cx="35814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556260</xdr:colOff>
      <xdr:row>15</xdr:row>
      <xdr:rowOff>129540</xdr:rowOff>
    </xdr:from>
    <xdr:to>
      <xdr:col>7</xdr:col>
      <xdr:colOff>922020</xdr:colOff>
      <xdr:row>15</xdr:row>
      <xdr:rowOff>152400</xdr:rowOff>
    </xdr:to>
    <xdr:sp>
      <xdr:nvSpPr>
        <xdr:cNvPr id="143561" name="Line 72"/>
        <xdr:cNvSpPr/>
      </xdr:nvSpPr>
      <xdr:spPr>
        <a:xfrm>
          <a:off x="6557010" y="3168015"/>
          <a:ext cx="365760" cy="2286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571500</xdr:colOff>
      <xdr:row>16</xdr:row>
      <xdr:rowOff>121920</xdr:rowOff>
    </xdr:from>
    <xdr:to>
      <xdr:col>7</xdr:col>
      <xdr:colOff>952500</xdr:colOff>
      <xdr:row>16</xdr:row>
      <xdr:rowOff>129540</xdr:rowOff>
    </xdr:to>
    <xdr:sp>
      <xdr:nvSpPr>
        <xdr:cNvPr id="143562" name="Line 73"/>
        <xdr:cNvSpPr/>
      </xdr:nvSpPr>
      <xdr:spPr>
        <a:xfrm>
          <a:off x="6572250" y="3360420"/>
          <a:ext cx="38100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6</xdr:col>
      <xdr:colOff>355600</xdr:colOff>
      <xdr:row>19</xdr:row>
      <xdr:rowOff>99060</xdr:rowOff>
    </xdr:from>
    <xdr:to>
      <xdr:col>7</xdr:col>
      <xdr:colOff>7620</xdr:colOff>
      <xdr:row>19</xdr:row>
      <xdr:rowOff>114300</xdr:rowOff>
    </xdr:to>
    <xdr:sp>
      <xdr:nvSpPr>
        <xdr:cNvPr id="143563" name="Line 75"/>
        <xdr:cNvSpPr/>
      </xdr:nvSpPr>
      <xdr:spPr>
        <a:xfrm>
          <a:off x="6000750" y="3937635"/>
          <a:ext cx="762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518160</xdr:colOff>
      <xdr:row>19</xdr:row>
      <xdr:rowOff>99060</xdr:rowOff>
    </xdr:from>
    <xdr:to>
      <xdr:col>7</xdr:col>
      <xdr:colOff>533400</xdr:colOff>
      <xdr:row>25</xdr:row>
      <xdr:rowOff>121920</xdr:rowOff>
    </xdr:to>
    <xdr:sp>
      <xdr:nvSpPr>
        <xdr:cNvPr id="143564" name="Line 76"/>
        <xdr:cNvSpPr/>
      </xdr:nvSpPr>
      <xdr:spPr>
        <a:xfrm>
          <a:off x="6518910" y="3937635"/>
          <a:ext cx="15240" cy="122301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518160</xdr:colOff>
      <xdr:row>20</xdr:row>
      <xdr:rowOff>76200</xdr:rowOff>
    </xdr:from>
    <xdr:to>
      <xdr:col>7</xdr:col>
      <xdr:colOff>922020</xdr:colOff>
      <xdr:row>20</xdr:row>
      <xdr:rowOff>83820</xdr:rowOff>
    </xdr:to>
    <xdr:sp>
      <xdr:nvSpPr>
        <xdr:cNvPr id="143565" name="Line 77"/>
        <xdr:cNvSpPr/>
      </xdr:nvSpPr>
      <xdr:spPr>
        <a:xfrm>
          <a:off x="6518910" y="4114800"/>
          <a:ext cx="4038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510540</xdr:colOff>
      <xdr:row>21</xdr:row>
      <xdr:rowOff>83820</xdr:rowOff>
    </xdr:from>
    <xdr:to>
      <xdr:col>7</xdr:col>
      <xdr:colOff>952500</xdr:colOff>
      <xdr:row>21</xdr:row>
      <xdr:rowOff>91440</xdr:rowOff>
    </xdr:to>
    <xdr:sp>
      <xdr:nvSpPr>
        <xdr:cNvPr id="143566" name="Line 78"/>
        <xdr:cNvSpPr/>
      </xdr:nvSpPr>
      <xdr:spPr>
        <a:xfrm>
          <a:off x="6511290" y="4322445"/>
          <a:ext cx="4419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541020</xdr:colOff>
      <xdr:row>25</xdr:row>
      <xdr:rowOff>114300</xdr:rowOff>
    </xdr:from>
    <xdr:to>
      <xdr:col>7</xdr:col>
      <xdr:colOff>922020</xdr:colOff>
      <xdr:row>25</xdr:row>
      <xdr:rowOff>121920</xdr:rowOff>
    </xdr:to>
    <xdr:sp>
      <xdr:nvSpPr>
        <xdr:cNvPr id="143567" name="Line 80"/>
        <xdr:cNvSpPr/>
      </xdr:nvSpPr>
      <xdr:spPr>
        <a:xfrm>
          <a:off x="6541770" y="5153025"/>
          <a:ext cx="38100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541020</xdr:colOff>
      <xdr:row>24</xdr:row>
      <xdr:rowOff>129540</xdr:rowOff>
    </xdr:from>
    <xdr:to>
      <xdr:col>7</xdr:col>
      <xdr:colOff>922020</xdr:colOff>
      <xdr:row>24</xdr:row>
      <xdr:rowOff>152400</xdr:rowOff>
    </xdr:to>
    <xdr:sp>
      <xdr:nvSpPr>
        <xdr:cNvPr id="143568" name="Line 81"/>
        <xdr:cNvSpPr/>
      </xdr:nvSpPr>
      <xdr:spPr>
        <a:xfrm>
          <a:off x="6541770" y="4968240"/>
          <a:ext cx="381000" cy="2286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510540</xdr:colOff>
      <xdr:row>22</xdr:row>
      <xdr:rowOff>83820</xdr:rowOff>
    </xdr:from>
    <xdr:to>
      <xdr:col>7</xdr:col>
      <xdr:colOff>952500</xdr:colOff>
      <xdr:row>22</xdr:row>
      <xdr:rowOff>91440</xdr:rowOff>
    </xdr:to>
    <xdr:sp>
      <xdr:nvSpPr>
        <xdr:cNvPr id="143569" name="Line 84"/>
        <xdr:cNvSpPr/>
      </xdr:nvSpPr>
      <xdr:spPr>
        <a:xfrm>
          <a:off x="6511290" y="4522470"/>
          <a:ext cx="4419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1377950</xdr:colOff>
      <xdr:row>10</xdr:row>
      <xdr:rowOff>121920</xdr:rowOff>
    </xdr:from>
    <xdr:to>
      <xdr:col>4</xdr:col>
      <xdr:colOff>7620</xdr:colOff>
      <xdr:row>10</xdr:row>
      <xdr:rowOff>129540</xdr:rowOff>
    </xdr:to>
    <xdr:sp>
      <xdr:nvSpPr>
        <xdr:cNvPr id="143570" name="Line 86"/>
        <xdr:cNvSpPr/>
      </xdr:nvSpPr>
      <xdr:spPr>
        <a:xfrm flipV="1">
          <a:off x="3714750" y="2160270"/>
          <a:ext cx="762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1264920</xdr:colOff>
      <xdr:row>19</xdr:row>
      <xdr:rowOff>114300</xdr:rowOff>
    </xdr:from>
    <xdr:to>
      <xdr:col>4</xdr:col>
      <xdr:colOff>0</xdr:colOff>
      <xdr:row>19</xdr:row>
      <xdr:rowOff>121920</xdr:rowOff>
    </xdr:to>
    <xdr:sp>
      <xdr:nvSpPr>
        <xdr:cNvPr id="143571" name="Line 89"/>
        <xdr:cNvSpPr/>
      </xdr:nvSpPr>
      <xdr:spPr>
        <a:xfrm>
          <a:off x="3601720" y="3952875"/>
          <a:ext cx="11303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1005840</xdr:colOff>
      <xdr:row>27</xdr:row>
      <xdr:rowOff>129540</xdr:rowOff>
    </xdr:from>
    <xdr:to>
      <xdr:col>4</xdr:col>
      <xdr:colOff>15240</xdr:colOff>
      <xdr:row>27</xdr:row>
      <xdr:rowOff>152400</xdr:rowOff>
    </xdr:to>
    <xdr:sp>
      <xdr:nvSpPr>
        <xdr:cNvPr id="143572" name="Line 95"/>
        <xdr:cNvSpPr/>
      </xdr:nvSpPr>
      <xdr:spPr>
        <a:xfrm>
          <a:off x="3342640" y="5568315"/>
          <a:ext cx="387350" cy="2286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1181100</xdr:colOff>
      <xdr:row>28</xdr:row>
      <xdr:rowOff>99060</xdr:rowOff>
    </xdr:from>
    <xdr:to>
      <xdr:col>4</xdr:col>
      <xdr:colOff>15240</xdr:colOff>
      <xdr:row>28</xdr:row>
      <xdr:rowOff>114300</xdr:rowOff>
    </xdr:to>
    <xdr:sp>
      <xdr:nvSpPr>
        <xdr:cNvPr id="143573" name="Line 96"/>
        <xdr:cNvSpPr/>
      </xdr:nvSpPr>
      <xdr:spPr>
        <a:xfrm flipV="1">
          <a:off x="3517900" y="5737860"/>
          <a:ext cx="21209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1181100</xdr:colOff>
      <xdr:row>29</xdr:row>
      <xdr:rowOff>121920</xdr:rowOff>
    </xdr:from>
    <xdr:to>
      <xdr:col>4</xdr:col>
      <xdr:colOff>7620</xdr:colOff>
      <xdr:row>29</xdr:row>
      <xdr:rowOff>129540</xdr:rowOff>
    </xdr:to>
    <xdr:sp>
      <xdr:nvSpPr>
        <xdr:cNvPr id="143574" name="Line 97"/>
        <xdr:cNvSpPr/>
      </xdr:nvSpPr>
      <xdr:spPr>
        <a:xfrm flipV="1">
          <a:off x="3517900" y="5960745"/>
          <a:ext cx="20447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1181100</xdr:colOff>
      <xdr:row>27</xdr:row>
      <xdr:rowOff>129540</xdr:rowOff>
    </xdr:from>
    <xdr:to>
      <xdr:col>3</xdr:col>
      <xdr:colOff>1188720</xdr:colOff>
      <xdr:row>29</xdr:row>
      <xdr:rowOff>129540</xdr:rowOff>
    </xdr:to>
    <xdr:sp>
      <xdr:nvSpPr>
        <xdr:cNvPr id="143575" name="Line 98"/>
        <xdr:cNvSpPr/>
      </xdr:nvSpPr>
      <xdr:spPr>
        <a:xfrm flipH="1">
          <a:off x="3517900" y="5568315"/>
          <a:ext cx="7620" cy="40005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1127760</xdr:colOff>
      <xdr:row>34</xdr:row>
      <xdr:rowOff>129540</xdr:rowOff>
    </xdr:from>
    <xdr:to>
      <xdr:col>3</xdr:col>
      <xdr:colOff>1143000</xdr:colOff>
      <xdr:row>40</xdr:row>
      <xdr:rowOff>152400</xdr:rowOff>
    </xdr:to>
    <xdr:sp>
      <xdr:nvSpPr>
        <xdr:cNvPr id="143576" name="Line 100"/>
        <xdr:cNvSpPr/>
      </xdr:nvSpPr>
      <xdr:spPr>
        <a:xfrm>
          <a:off x="3464560" y="6911340"/>
          <a:ext cx="15240" cy="122301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1193800</xdr:colOff>
      <xdr:row>31</xdr:row>
      <xdr:rowOff>114300</xdr:rowOff>
    </xdr:from>
    <xdr:to>
      <xdr:col>3</xdr:col>
      <xdr:colOff>7620</xdr:colOff>
      <xdr:row>31</xdr:row>
      <xdr:rowOff>121920</xdr:rowOff>
    </xdr:to>
    <xdr:sp>
      <xdr:nvSpPr>
        <xdr:cNvPr id="143577" name="Line 103"/>
        <xdr:cNvSpPr/>
      </xdr:nvSpPr>
      <xdr:spPr>
        <a:xfrm>
          <a:off x="2336800" y="6353175"/>
          <a:ext cx="762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1371600</xdr:colOff>
      <xdr:row>30</xdr:row>
      <xdr:rowOff>99060</xdr:rowOff>
    </xdr:from>
    <xdr:to>
      <xdr:col>4</xdr:col>
      <xdr:colOff>0</xdr:colOff>
      <xdr:row>30</xdr:row>
      <xdr:rowOff>114300</xdr:rowOff>
    </xdr:to>
    <xdr:sp>
      <xdr:nvSpPr>
        <xdr:cNvPr id="143578" name="Line 108"/>
        <xdr:cNvSpPr/>
      </xdr:nvSpPr>
      <xdr:spPr>
        <a:xfrm>
          <a:off x="3708400" y="6137910"/>
          <a:ext cx="635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838200</xdr:colOff>
      <xdr:row>8</xdr:row>
      <xdr:rowOff>129540</xdr:rowOff>
    </xdr:from>
    <xdr:to>
      <xdr:col>2</xdr:col>
      <xdr:colOff>1089660</xdr:colOff>
      <xdr:row>8</xdr:row>
      <xdr:rowOff>152400</xdr:rowOff>
    </xdr:to>
    <xdr:sp>
      <xdr:nvSpPr>
        <xdr:cNvPr id="143579" name="Line 109"/>
        <xdr:cNvSpPr/>
      </xdr:nvSpPr>
      <xdr:spPr>
        <a:xfrm>
          <a:off x="1981200" y="1767840"/>
          <a:ext cx="251460" cy="2286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1264920</xdr:colOff>
      <xdr:row>20</xdr:row>
      <xdr:rowOff>99060</xdr:rowOff>
    </xdr:from>
    <xdr:to>
      <xdr:col>4</xdr:col>
      <xdr:colOff>0</xdr:colOff>
      <xdr:row>20</xdr:row>
      <xdr:rowOff>114300</xdr:rowOff>
    </xdr:to>
    <xdr:sp>
      <xdr:nvSpPr>
        <xdr:cNvPr id="143580" name="Line 118"/>
        <xdr:cNvSpPr/>
      </xdr:nvSpPr>
      <xdr:spPr>
        <a:xfrm>
          <a:off x="3601720" y="4137660"/>
          <a:ext cx="11303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1264920</xdr:colOff>
      <xdr:row>21</xdr:row>
      <xdr:rowOff>99060</xdr:rowOff>
    </xdr:from>
    <xdr:to>
      <xdr:col>4</xdr:col>
      <xdr:colOff>0</xdr:colOff>
      <xdr:row>21</xdr:row>
      <xdr:rowOff>114300</xdr:rowOff>
    </xdr:to>
    <xdr:sp>
      <xdr:nvSpPr>
        <xdr:cNvPr id="143581" name="Line 119"/>
        <xdr:cNvSpPr/>
      </xdr:nvSpPr>
      <xdr:spPr>
        <a:xfrm>
          <a:off x="3601720" y="4337685"/>
          <a:ext cx="11303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1264920</xdr:colOff>
      <xdr:row>22</xdr:row>
      <xdr:rowOff>114300</xdr:rowOff>
    </xdr:from>
    <xdr:to>
      <xdr:col>4</xdr:col>
      <xdr:colOff>7620</xdr:colOff>
      <xdr:row>22</xdr:row>
      <xdr:rowOff>121920</xdr:rowOff>
    </xdr:to>
    <xdr:sp>
      <xdr:nvSpPr>
        <xdr:cNvPr id="143582" name="Line 120"/>
        <xdr:cNvSpPr/>
      </xdr:nvSpPr>
      <xdr:spPr>
        <a:xfrm>
          <a:off x="3601720" y="4552950"/>
          <a:ext cx="12065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1377950</xdr:colOff>
      <xdr:row>33</xdr:row>
      <xdr:rowOff>114300</xdr:rowOff>
    </xdr:from>
    <xdr:to>
      <xdr:col>4</xdr:col>
      <xdr:colOff>7620</xdr:colOff>
      <xdr:row>33</xdr:row>
      <xdr:rowOff>121920</xdr:rowOff>
    </xdr:to>
    <xdr:sp>
      <xdr:nvSpPr>
        <xdr:cNvPr id="143583" name="Line 128"/>
        <xdr:cNvSpPr/>
      </xdr:nvSpPr>
      <xdr:spPr>
        <a:xfrm>
          <a:off x="3714750" y="6715125"/>
          <a:ext cx="762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1371600</xdr:colOff>
      <xdr:row>32</xdr:row>
      <xdr:rowOff>91440</xdr:rowOff>
    </xdr:from>
    <xdr:to>
      <xdr:col>4</xdr:col>
      <xdr:colOff>0</xdr:colOff>
      <xdr:row>32</xdr:row>
      <xdr:rowOff>99060</xdr:rowOff>
    </xdr:to>
    <xdr:sp>
      <xdr:nvSpPr>
        <xdr:cNvPr id="143584" name="Line 129"/>
        <xdr:cNvSpPr/>
      </xdr:nvSpPr>
      <xdr:spPr>
        <a:xfrm>
          <a:off x="3708400" y="6511290"/>
          <a:ext cx="635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853440</xdr:colOff>
      <xdr:row>12</xdr:row>
      <xdr:rowOff>114300</xdr:rowOff>
    </xdr:from>
    <xdr:to>
      <xdr:col>3</xdr:col>
      <xdr:colOff>0</xdr:colOff>
      <xdr:row>12</xdr:row>
      <xdr:rowOff>121920</xdr:rowOff>
    </xdr:to>
    <xdr:sp>
      <xdr:nvSpPr>
        <xdr:cNvPr id="143585" name="Line 130"/>
        <xdr:cNvSpPr/>
      </xdr:nvSpPr>
      <xdr:spPr>
        <a:xfrm>
          <a:off x="1996440" y="2552700"/>
          <a:ext cx="3403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853440</xdr:colOff>
      <xdr:row>13</xdr:row>
      <xdr:rowOff>121920</xdr:rowOff>
    </xdr:from>
    <xdr:to>
      <xdr:col>3</xdr:col>
      <xdr:colOff>0</xdr:colOff>
      <xdr:row>13</xdr:row>
      <xdr:rowOff>129540</xdr:rowOff>
    </xdr:to>
    <xdr:sp>
      <xdr:nvSpPr>
        <xdr:cNvPr id="143586" name="Line 131"/>
        <xdr:cNvSpPr/>
      </xdr:nvSpPr>
      <xdr:spPr>
        <a:xfrm>
          <a:off x="1996440" y="2760345"/>
          <a:ext cx="3403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14</xdr:row>
      <xdr:rowOff>99060</xdr:rowOff>
    </xdr:from>
    <xdr:to>
      <xdr:col>3</xdr:col>
      <xdr:colOff>7620</xdr:colOff>
      <xdr:row>14</xdr:row>
      <xdr:rowOff>114300</xdr:rowOff>
    </xdr:to>
    <xdr:sp>
      <xdr:nvSpPr>
        <xdr:cNvPr id="143587" name="Line 132"/>
        <xdr:cNvSpPr/>
      </xdr:nvSpPr>
      <xdr:spPr>
        <a:xfrm>
          <a:off x="2019300" y="2937510"/>
          <a:ext cx="32512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15</xdr:row>
      <xdr:rowOff>121920</xdr:rowOff>
    </xdr:from>
    <xdr:to>
      <xdr:col>3</xdr:col>
      <xdr:colOff>7620</xdr:colOff>
      <xdr:row>15</xdr:row>
      <xdr:rowOff>129540</xdr:rowOff>
    </xdr:to>
    <xdr:sp>
      <xdr:nvSpPr>
        <xdr:cNvPr id="143588" name="Line 133"/>
        <xdr:cNvSpPr/>
      </xdr:nvSpPr>
      <xdr:spPr>
        <a:xfrm>
          <a:off x="2019300" y="3160395"/>
          <a:ext cx="32512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16</xdr:row>
      <xdr:rowOff>99060</xdr:rowOff>
    </xdr:from>
    <xdr:to>
      <xdr:col>3</xdr:col>
      <xdr:colOff>15240</xdr:colOff>
      <xdr:row>16</xdr:row>
      <xdr:rowOff>114300</xdr:rowOff>
    </xdr:to>
    <xdr:sp>
      <xdr:nvSpPr>
        <xdr:cNvPr id="143589" name="Line 134"/>
        <xdr:cNvSpPr/>
      </xdr:nvSpPr>
      <xdr:spPr>
        <a:xfrm>
          <a:off x="2019300" y="3337560"/>
          <a:ext cx="33274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25</xdr:row>
      <xdr:rowOff>99060</xdr:rowOff>
    </xdr:from>
    <xdr:to>
      <xdr:col>3</xdr:col>
      <xdr:colOff>0</xdr:colOff>
      <xdr:row>25</xdr:row>
      <xdr:rowOff>114300</xdr:rowOff>
    </xdr:to>
    <xdr:sp>
      <xdr:nvSpPr>
        <xdr:cNvPr id="143590" name="Line 135"/>
        <xdr:cNvSpPr/>
      </xdr:nvSpPr>
      <xdr:spPr>
        <a:xfrm>
          <a:off x="2019300" y="5137785"/>
          <a:ext cx="31750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853440</xdr:colOff>
      <xdr:row>30</xdr:row>
      <xdr:rowOff>114300</xdr:rowOff>
    </xdr:from>
    <xdr:to>
      <xdr:col>2</xdr:col>
      <xdr:colOff>1181100</xdr:colOff>
      <xdr:row>30</xdr:row>
      <xdr:rowOff>121920</xdr:rowOff>
    </xdr:to>
    <xdr:sp>
      <xdr:nvSpPr>
        <xdr:cNvPr id="143591" name="Line 136"/>
        <xdr:cNvSpPr/>
      </xdr:nvSpPr>
      <xdr:spPr>
        <a:xfrm>
          <a:off x="1996440" y="6153150"/>
          <a:ext cx="3276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853440</xdr:colOff>
      <xdr:row>31</xdr:row>
      <xdr:rowOff>91440</xdr:rowOff>
    </xdr:from>
    <xdr:to>
      <xdr:col>2</xdr:col>
      <xdr:colOff>1181100</xdr:colOff>
      <xdr:row>31</xdr:row>
      <xdr:rowOff>99060</xdr:rowOff>
    </xdr:to>
    <xdr:sp>
      <xdr:nvSpPr>
        <xdr:cNvPr id="143592" name="Line 137"/>
        <xdr:cNvSpPr/>
      </xdr:nvSpPr>
      <xdr:spPr>
        <a:xfrm>
          <a:off x="1996440" y="6330315"/>
          <a:ext cx="3276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853440</xdr:colOff>
      <xdr:row>32</xdr:row>
      <xdr:rowOff>91440</xdr:rowOff>
    </xdr:from>
    <xdr:to>
      <xdr:col>2</xdr:col>
      <xdr:colOff>1181100</xdr:colOff>
      <xdr:row>32</xdr:row>
      <xdr:rowOff>99060</xdr:rowOff>
    </xdr:to>
    <xdr:sp>
      <xdr:nvSpPr>
        <xdr:cNvPr id="143593" name="Line 138"/>
        <xdr:cNvSpPr/>
      </xdr:nvSpPr>
      <xdr:spPr>
        <a:xfrm>
          <a:off x="1996440" y="6511290"/>
          <a:ext cx="3276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838200</xdr:colOff>
      <xdr:row>33</xdr:row>
      <xdr:rowOff>91440</xdr:rowOff>
    </xdr:from>
    <xdr:to>
      <xdr:col>2</xdr:col>
      <xdr:colOff>1165860</xdr:colOff>
      <xdr:row>33</xdr:row>
      <xdr:rowOff>99060</xdr:rowOff>
    </xdr:to>
    <xdr:sp>
      <xdr:nvSpPr>
        <xdr:cNvPr id="143594" name="Line 139"/>
        <xdr:cNvSpPr/>
      </xdr:nvSpPr>
      <xdr:spPr>
        <a:xfrm>
          <a:off x="1981200" y="6692265"/>
          <a:ext cx="3276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586740</xdr:colOff>
      <xdr:row>34</xdr:row>
      <xdr:rowOff>99060</xdr:rowOff>
    </xdr:from>
    <xdr:to>
      <xdr:col>3</xdr:col>
      <xdr:colOff>15240</xdr:colOff>
      <xdr:row>34</xdr:row>
      <xdr:rowOff>114300</xdr:rowOff>
    </xdr:to>
    <xdr:sp>
      <xdr:nvSpPr>
        <xdr:cNvPr id="143595" name="Line 140"/>
        <xdr:cNvSpPr/>
      </xdr:nvSpPr>
      <xdr:spPr>
        <a:xfrm>
          <a:off x="1729740" y="6880860"/>
          <a:ext cx="62230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1127760</xdr:colOff>
      <xdr:row>35</xdr:row>
      <xdr:rowOff>121920</xdr:rowOff>
    </xdr:from>
    <xdr:to>
      <xdr:col>3</xdr:col>
      <xdr:colOff>1341120</xdr:colOff>
      <xdr:row>35</xdr:row>
      <xdr:rowOff>129540</xdr:rowOff>
    </xdr:to>
    <xdr:sp>
      <xdr:nvSpPr>
        <xdr:cNvPr id="143596" name="Line 141"/>
        <xdr:cNvSpPr/>
      </xdr:nvSpPr>
      <xdr:spPr>
        <a:xfrm flipV="1">
          <a:off x="3464560" y="7103745"/>
          <a:ext cx="2133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1127760</xdr:colOff>
      <xdr:row>36</xdr:row>
      <xdr:rowOff>114300</xdr:rowOff>
    </xdr:from>
    <xdr:to>
      <xdr:col>3</xdr:col>
      <xdr:colOff>1341120</xdr:colOff>
      <xdr:row>36</xdr:row>
      <xdr:rowOff>121920</xdr:rowOff>
    </xdr:to>
    <xdr:sp>
      <xdr:nvSpPr>
        <xdr:cNvPr id="143597" name="Line 142"/>
        <xdr:cNvSpPr/>
      </xdr:nvSpPr>
      <xdr:spPr>
        <a:xfrm flipV="1">
          <a:off x="3464560" y="7296150"/>
          <a:ext cx="2133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1127760</xdr:colOff>
      <xdr:row>37</xdr:row>
      <xdr:rowOff>99060</xdr:rowOff>
    </xdr:from>
    <xdr:to>
      <xdr:col>3</xdr:col>
      <xdr:colOff>1341120</xdr:colOff>
      <xdr:row>37</xdr:row>
      <xdr:rowOff>114300</xdr:rowOff>
    </xdr:to>
    <xdr:sp>
      <xdr:nvSpPr>
        <xdr:cNvPr id="143598" name="Line 143"/>
        <xdr:cNvSpPr/>
      </xdr:nvSpPr>
      <xdr:spPr>
        <a:xfrm flipV="1">
          <a:off x="3464560" y="7480935"/>
          <a:ext cx="21336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1127760</xdr:colOff>
      <xdr:row>38</xdr:row>
      <xdr:rowOff>99060</xdr:rowOff>
    </xdr:from>
    <xdr:to>
      <xdr:col>3</xdr:col>
      <xdr:colOff>1341120</xdr:colOff>
      <xdr:row>38</xdr:row>
      <xdr:rowOff>114300</xdr:rowOff>
    </xdr:to>
    <xdr:sp>
      <xdr:nvSpPr>
        <xdr:cNvPr id="143599" name="Line 144"/>
        <xdr:cNvSpPr/>
      </xdr:nvSpPr>
      <xdr:spPr>
        <a:xfrm flipV="1">
          <a:off x="3464560" y="7680960"/>
          <a:ext cx="21336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1127760</xdr:colOff>
      <xdr:row>39</xdr:row>
      <xdr:rowOff>99060</xdr:rowOff>
    </xdr:from>
    <xdr:to>
      <xdr:col>3</xdr:col>
      <xdr:colOff>1341120</xdr:colOff>
      <xdr:row>39</xdr:row>
      <xdr:rowOff>114300</xdr:rowOff>
    </xdr:to>
    <xdr:sp>
      <xdr:nvSpPr>
        <xdr:cNvPr id="143600" name="Line 145"/>
        <xdr:cNvSpPr/>
      </xdr:nvSpPr>
      <xdr:spPr>
        <a:xfrm flipV="1">
          <a:off x="3464560" y="7880985"/>
          <a:ext cx="21336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1127760</xdr:colOff>
      <xdr:row>40</xdr:row>
      <xdr:rowOff>152400</xdr:rowOff>
    </xdr:from>
    <xdr:to>
      <xdr:col>3</xdr:col>
      <xdr:colOff>1341120</xdr:colOff>
      <xdr:row>40</xdr:row>
      <xdr:rowOff>160020</xdr:rowOff>
    </xdr:to>
    <xdr:sp>
      <xdr:nvSpPr>
        <xdr:cNvPr id="143601" name="Line 146"/>
        <xdr:cNvSpPr/>
      </xdr:nvSpPr>
      <xdr:spPr>
        <a:xfrm flipV="1">
          <a:off x="3464560" y="8134350"/>
          <a:ext cx="21336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1127760</xdr:colOff>
      <xdr:row>41</xdr:row>
      <xdr:rowOff>114300</xdr:rowOff>
    </xdr:from>
    <xdr:to>
      <xdr:col>3</xdr:col>
      <xdr:colOff>1143000</xdr:colOff>
      <xdr:row>42</xdr:row>
      <xdr:rowOff>83820</xdr:rowOff>
    </xdr:to>
    <xdr:sp>
      <xdr:nvSpPr>
        <xdr:cNvPr id="143602" name="Line 147"/>
        <xdr:cNvSpPr/>
      </xdr:nvSpPr>
      <xdr:spPr>
        <a:xfrm flipH="1">
          <a:off x="3464560" y="8296275"/>
          <a:ext cx="15240" cy="169545"/>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46</xdr:row>
      <xdr:rowOff>83820</xdr:rowOff>
    </xdr:from>
    <xdr:to>
      <xdr:col>3</xdr:col>
      <xdr:colOff>7620</xdr:colOff>
      <xdr:row>46</xdr:row>
      <xdr:rowOff>91440</xdr:rowOff>
    </xdr:to>
    <xdr:sp>
      <xdr:nvSpPr>
        <xdr:cNvPr id="143603" name="Line 148"/>
        <xdr:cNvSpPr/>
      </xdr:nvSpPr>
      <xdr:spPr>
        <a:xfrm>
          <a:off x="2019300" y="9265920"/>
          <a:ext cx="32512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518160</xdr:colOff>
      <xdr:row>47</xdr:row>
      <xdr:rowOff>121920</xdr:rowOff>
    </xdr:from>
    <xdr:to>
      <xdr:col>4</xdr:col>
      <xdr:colOff>15240</xdr:colOff>
      <xdr:row>47</xdr:row>
      <xdr:rowOff>129540</xdr:rowOff>
    </xdr:to>
    <xdr:sp>
      <xdr:nvSpPr>
        <xdr:cNvPr id="143604" name="Line 157"/>
        <xdr:cNvSpPr/>
      </xdr:nvSpPr>
      <xdr:spPr>
        <a:xfrm>
          <a:off x="2854960" y="9504045"/>
          <a:ext cx="87503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586740</xdr:colOff>
      <xdr:row>47</xdr:row>
      <xdr:rowOff>99060</xdr:rowOff>
    </xdr:from>
    <xdr:to>
      <xdr:col>3</xdr:col>
      <xdr:colOff>7620</xdr:colOff>
      <xdr:row>47</xdr:row>
      <xdr:rowOff>114300</xdr:rowOff>
    </xdr:to>
    <xdr:sp>
      <xdr:nvSpPr>
        <xdr:cNvPr id="143605" name="Line 158"/>
        <xdr:cNvSpPr/>
      </xdr:nvSpPr>
      <xdr:spPr>
        <a:xfrm>
          <a:off x="1729740" y="9481185"/>
          <a:ext cx="61468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1165860</xdr:colOff>
      <xdr:row>48</xdr:row>
      <xdr:rowOff>121920</xdr:rowOff>
    </xdr:from>
    <xdr:to>
      <xdr:col>4</xdr:col>
      <xdr:colOff>0</xdr:colOff>
      <xdr:row>48</xdr:row>
      <xdr:rowOff>129540</xdr:rowOff>
    </xdr:to>
    <xdr:sp>
      <xdr:nvSpPr>
        <xdr:cNvPr id="143606" name="Line 159"/>
        <xdr:cNvSpPr/>
      </xdr:nvSpPr>
      <xdr:spPr>
        <a:xfrm flipV="1">
          <a:off x="3502660" y="9704070"/>
          <a:ext cx="21209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47</xdr:row>
      <xdr:rowOff>121920</xdr:rowOff>
    </xdr:from>
    <xdr:to>
      <xdr:col>2</xdr:col>
      <xdr:colOff>891540</xdr:colOff>
      <xdr:row>50</xdr:row>
      <xdr:rowOff>83820</xdr:rowOff>
    </xdr:to>
    <xdr:sp>
      <xdr:nvSpPr>
        <xdr:cNvPr id="143607" name="Line 162"/>
        <xdr:cNvSpPr/>
      </xdr:nvSpPr>
      <xdr:spPr>
        <a:xfrm flipH="1">
          <a:off x="2019300" y="9504045"/>
          <a:ext cx="15240" cy="561975"/>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891540</xdr:colOff>
      <xdr:row>50</xdr:row>
      <xdr:rowOff>83820</xdr:rowOff>
    </xdr:from>
    <xdr:to>
      <xdr:col>3</xdr:col>
      <xdr:colOff>15240</xdr:colOff>
      <xdr:row>50</xdr:row>
      <xdr:rowOff>91440</xdr:rowOff>
    </xdr:to>
    <xdr:sp>
      <xdr:nvSpPr>
        <xdr:cNvPr id="143608" name="Line 163"/>
        <xdr:cNvSpPr/>
      </xdr:nvSpPr>
      <xdr:spPr>
        <a:xfrm>
          <a:off x="2034540" y="10066020"/>
          <a:ext cx="31750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891540</xdr:colOff>
      <xdr:row>49</xdr:row>
      <xdr:rowOff>99060</xdr:rowOff>
    </xdr:from>
    <xdr:to>
      <xdr:col>3</xdr:col>
      <xdr:colOff>15240</xdr:colOff>
      <xdr:row>49</xdr:row>
      <xdr:rowOff>114300</xdr:rowOff>
    </xdr:to>
    <xdr:sp>
      <xdr:nvSpPr>
        <xdr:cNvPr id="143609" name="Line 164"/>
        <xdr:cNvSpPr/>
      </xdr:nvSpPr>
      <xdr:spPr>
        <a:xfrm>
          <a:off x="2034540" y="9881235"/>
          <a:ext cx="31750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3</xdr:col>
      <xdr:colOff>1165860</xdr:colOff>
      <xdr:row>47</xdr:row>
      <xdr:rowOff>160020</xdr:rowOff>
    </xdr:from>
    <xdr:to>
      <xdr:col>3</xdr:col>
      <xdr:colOff>1181100</xdr:colOff>
      <xdr:row>48</xdr:row>
      <xdr:rowOff>129540</xdr:rowOff>
    </xdr:to>
    <xdr:sp>
      <xdr:nvSpPr>
        <xdr:cNvPr id="143610" name="Line 165"/>
        <xdr:cNvSpPr/>
      </xdr:nvSpPr>
      <xdr:spPr>
        <a:xfrm flipH="1">
          <a:off x="3502660" y="9542145"/>
          <a:ext cx="15240" cy="169545"/>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586740</xdr:colOff>
      <xdr:row>51</xdr:row>
      <xdr:rowOff>99060</xdr:rowOff>
    </xdr:from>
    <xdr:to>
      <xdr:col>3</xdr:col>
      <xdr:colOff>7620</xdr:colOff>
      <xdr:row>51</xdr:row>
      <xdr:rowOff>114300</xdr:rowOff>
    </xdr:to>
    <xdr:sp>
      <xdr:nvSpPr>
        <xdr:cNvPr id="143611" name="Line 166"/>
        <xdr:cNvSpPr/>
      </xdr:nvSpPr>
      <xdr:spPr>
        <a:xfrm>
          <a:off x="1729740" y="10281285"/>
          <a:ext cx="61468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51</xdr:row>
      <xdr:rowOff>121920</xdr:rowOff>
    </xdr:from>
    <xdr:to>
      <xdr:col>2</xdr:col>
      <xdr:colOff>891540</xdr:colOff>
      <xdr:row>53</xdr:row>
      <xdr:rowOff>99060</xdr:rowOff>
    </xdr:to>
    <xdr:sp>
      <xdr:nvSpPr>
        <xdr:cNvPr id="143612" name="Line 167"/>
        <xdr:cNvSpPr/>
      </xdr:nvSpPr>
      <xdr:spPr>
        <a:xfrm flipH="1">
          <a:off x="2019300" y="10304145"/>
          <a:ext cx="15240" cy="37719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876300</xdr:colOff>
      <xdr:row>52</xdr:row>
      <xdr:rowOff>121920</xdr:rowOff>
    </xdr:from>
    <xdr:to>
      <xdr:col>3</xdr:col>
      <xdr:colOff>7620</xdr:colOff>
      <xdr:row>52</xdr:row>
      <xdr:rowOff>129540</xdr:rowOff>
    </xdr:to>
    <xdr:sp>
      <xdr:nvSpPr>
        <xdr:cNvPr id="143613" name="Line 168"/>
        <xdr:cNvSpPr/>
      </xdr:nvSpPr>
      <xdr:spPr>
        <a:xfrm>
          <a:off x="2019300" y="10504170"/>
          <a:ext cx="32512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891540</xdr:colOff>
      <xdr:row>53</xdr:row>
      <xdr:rowOff>114300</xdr:rowOff>
    </xdr:from>
    <xdr:to>
      <xdr:col>3</xdr:col>
      <xdr:colOff>15240</xdr:colOff>
      <xdr:row>53</xdr:row>
      <xdr:rowOff>121920</xdr:rowOff>
    </xdr:to>
    <xdr:sp>
      <xdr:nvSpPr>
        <xdr:cNvPr id="143614" name="Line 169"/>
        <xdr:cNvSpPr/>
      </xdr:nvSpPr>
      <xdr:spPr>
        <a:xfrm>
          <a:off x="2034540" y="10696575"/>
          <a:ext cx="317500" cy="762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198120</xdr:colOff>
      <xdr:row>19</xdr:row>
      <xdr:rowOff>99060</xdr:rowOff>
    </xdr:from>
    <xdr:to>
      <xdr:col>8</xdr:col>
      <xdr:colOff>0</xdr:colOff>
      <xdr:row>19</xdr:row>
      <xdr:rowOff>114300</xdr:rowOff>
    </xdr:to>
    <xdr:sp>
      <xdr:nvSpPr>
        <xdr:cNvPr id="143615" name="Line 170"/>
        <xdr:cNvSpPr/>
      </xdr:nvSpPr>
      <xdr:spPr>
        <a:xfrm>
          <a:off x="6198870" y="3937635"/>
          <a:ext cx="767080" cy="15240"/>
        </a:xfrm>
        <a:prstGeom prst="line">
          <a:avLst/>
        </a:prstGeom>
        <a:ln w="9525" cap="flat" cmpd="sng">
          <a:solidFill>
            <a:srgbClr val="000000"/>
          </a:solidFill>
          <a:prstDash val="solid"/>
          <a:round/>
          <a:headEnd type="none" w="med" len="med"/>
          <a:tailEnd type="none" w="med" len="med"/>
        </a:ln>
      </xdr:spPr>
    </xdr:sp>
    <xdr:clientData/>
  </xdr:twoCellAnchor>
  <xdr:twoCellAnchor>
    <xdr:from>
      <xdr:col>7</xdr:col>
      <xdr:colOff>541020</xdr:colOff>
      <xdr:row>23</xdr:row>
      <xdr:rowOff>129540</xdr:rowOff>
    </xdr:from>
    <xdr:to>
      <xdr:col>7</xdr:col>
      <xdr:colOff>922020</xdr:colOff>
      <xdr:row>23</xdr:row>
      <xdr:rowOff>152400</xdr:rowOff>
    </xdr:to>
    <xdr:sp>
      <xdr:nvSpPr>
        <xdr:cNvPr id="143616" name="Line 171"/>
        <xdr:cNvSpPr/>
      </xdr:nvSpPr>
      <xdr:spPr>
        <a:xfrm>
          <a:off x="6541770" y="4768215"/>
          <a:ext cx="381000" cy="22860"/>
        </a:xfrm>
        <a:prstGeom prst="line">
          <a:avLst/>
        </a:prstGeom>
        <a:ln w="9525" cap="flat" cmpd="sng">
          <a:solidFill>
            <a:srgbClr val="000000"/>
          </a:solidFill>
          <a:prstDash val="solid"/>
          <a:round/>
          <a:headEnd type="none" w="med" len="med"/>
          <a:tailEnd type="none" w="med" len="med"/>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45</xdr:row>
      <xdr:rowOff>0</xdr:rowOff>
    </xdr:from>
    <xdr:to>
      <xdr:col>3</xdr:col>
      <xdr:colOff>76200</xdr:colOff>
      <xdr:row>46</xdr:row>
      <xdr:rowOff>15240</xdr:rowOff>
    </xdr:to>
    <xdr:sp>
      <xdr:nvSpPr>
        <xdr:cNvPr id="67734" name="Text Box 1"/>
        <xdr:cNvSpPr txBox="1"/>
      </xdr:nvSpPr>
      <xdr:spPr>
        <a:xfrm>
          <a:off x="3257550" y="10287000"/>
          <a:ext cx="76200" cy="243840"/>
        </a:xfrm>
        <a:prstGeom prst="rect">
          <a:avLst/>
        </a:prstGeom>
        <a:noFill/>
        <a:ln w="9525">
          <a:noFill/>
        </a:ln>
      </xdr:spPr>
      <xdr:txBody>
        <a:bodyPr vertOverflow="overflow" vert="horz" wrap="square" anchor="t" upright="1"/>
        <a:lstStyle/>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422496</xdr:colOff>
      <xdr:row>10</xdr:row>
      <xdr:rowOff>61913</xdr:rowOff>
    </xdr:to>
    <xdr:pic>
      <xdr:nvPicPr>
        <xdr:cNvPr id="3" name="图片 2"/>
        <xdr:cNvPicPr>
          <a:picLocks noChangeAspect="1"/>
        </xdr:cNvPicPr>
      </xdr:nvPicPr>
      <xdr:blipFill>
        <a:blip r:embed="rId1"/>
        <a:stretch>
          <a:fillRect/>
        </a:stretch>
      </xdr:blipFill>
      <xdr:spPr>
        <a:xfrm>
          <a:off x="0" y="0"/>
          <a:ext cx="5222875" cy="2125345"/>
        </a:xfrm>
        <a:prstGeom prst="rect">
          <a:avLst/>
        </a:prstGeom>
      </xdr:spPr>
    </xdr:pic>
    <xdr:clientData/>
  </xdr:twoCellAnchor>
  <xdr:twoCellAnchor editAs="oneCell">
    <xdr:from>
      <xdr:col>0</xdr:col>
      <xdr:colOff>9525</xdr:colOff>
      <xdr:row>13</xdr:row>
      <xdr:rowOff>49212</xdr:rowOff>
    </xdr:from>
    <xdr:to>
      <xdr:col>8</xdr:col>
      <xdr:colOff>397273</xdr:colOff>
      <xdr:row>25</xdr:row>
      <xdr:rowOff>180975</xdr:rowOff>
    </xdr:to>
    <xdr:pic>
      <xdr:nvPicPr>
        <xdr:cNvPr id="4" name="图片 3"/>
        <xdr:cNvPicPr>
          <a:picLocks noChangeAspect="1"/>
        </xdr:cNvPicPr>
      </xdr:nvPicPr>
      <xdr:blipFill>
        <a:blip r:embed="rId2"/>
        <a:stretch>
          <a:fillRect/>
        </a:stretch>
      </xdr:blipFill>
      <xdr:spPr>
        <a:xfrm>
          <a:off x="9525" y="2731770"/>
          <a:ext cx="5873750" cy="2608580"/>
        </a:xfrm>
        <a:prstGeom prst="rect">
          <a:avLst/>
        </a:prstGeom>
      </xdr:spPr>
    </xdr:pic>
    <xdr:clientData/>
  </xdr:twoCellAnchor>
  <xdr:twoCellAnchor editAs="oneCell">
    <xdr:from>
      <xdr:col>0</xdr:col>
      <xdr:colOff>0</xdr:colOff>
      <xdr:row>31</xdr:row>
      <xdr:rowOff>185737</xdr:rowOff>
    </xdr:from>
    <xdr:to>
      <xdr:col>9</xdr:col>
      <xdr:colOff>46990</xdr:colOff>
      <xdr:row>48</xdr:row>
      <xdr:rowOff>124142</xdr:rowOff>
    </xdr:to>
    <xdr:pic>
      <xdr:nvPicPr>
        <xdr:cNvPr id="5" name="图片 4"/>
        <xdr:cNvPicPr>
          <a:picLocks noChangeAspect="1"/>
        </xdr:cNvPicPr>
      </xdr:nvPicPr>
      <xdr:blipFill>
        <a:blip r:embed="rId3"/>
        <a:stretch>
          <a:fillRect/>
        </a:stretch>
      </xdr:blipFill>
      <xdr:spPr>
        <a:xfrm>
          <a:off x="0" y="6583045"/>
          <a:ext cx="6219190" cy="34467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8</xdr:row>
      <xdr:rowOff>161925</xdr:rowOff>
    </xdr:from>
    <xdr:to>
      <xdr:col>5</xdr:col>
      <xdr:colOff>928688</xdr:colOff>
      <xdr:row>12</xdr:row>
      <xdr:rowOff>59209</xdr:rowOff>
    </xdr:to>
    <xdr:pic>
      <xdr:nvPicPr>
        <xdr:cNvPr id="2" name="图片 1"/>
        <xdr:cNvPicPr>
          <a:picLocks noChangeAspect="1"/>
        </xdr:cNvPicPr>
      </xdr:nvPicPr>
      <xdr:blipFill>
        <a:blip r:embed="rId1"/>
        <a:stretch>
          <a:fillRect/>
        </a:stretch>
      </xdr:blipFill>
      <xdr:spPr>
        <a:xfrm>
          <a:off x="381000" y="1762125"/>
          <a:ext cx="5055870" cy="69723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38101</xdr:colOff>
      <xdr:row>0</xdr:row>
      <xdr:rowOff>0</xdr:rowOff>
    </xdr:from>
    <xdr:to>
      <xdr:col>12</xdr:col>
      <xdr:colOff>128360</xdr:colOff>
      <xdr:row>36</xdr:row>
      <xdr:rowOff>170550</xdr:rowOff>
    </xdr:to>
    <xdr:pic>
      <xdr:nvPicPr>
        <xdr:cNvPr id="2" name="图片 1"/>
        <xdr:cNvPicPr>
          <a:picLocks noChangeAspect="1"/>
        </xdr:cNvPicPr>
      </xdr:nvPicPr>
      <xdr:blipFill>
        <a:blip r:embed="rId1" cstate="screen"/>
        <a:stretch>
          <a:fillRect/>
        </a:stretch>
      </xdr:blipFill>
      <xdr:spPr>
        <a:xfrm>
          <a:off x="723900" y="0"/>
          <a:ext cx="7633970" cy="7371080"/>
        </a:xfrm>
        <a:prstGeom prst="rect">
          <a:avLst/>
        </a:prstGeom>
      </xdr:spPr>
    </xdr:pic>
    <xdr:clientData/>
  </xdr:twoCellAnchor>
  <xdr:twoCellAnchor editAs="oneCell">
    <xdr:from>
      <xdr:col>1</xdr:col>
      <xdr:colOff>57151</xdr:colOff>
      <xdr:row>75</xdr:row>
      <xdr:rowOff>9526</xdr:rowOff>
    </xdr:from>
    <xdr:to>
      <xdr:col>12</xdr:col>
      <xdr:colOff>340713</xdr:colOff>
      <xdr:row>111</xdr:row>
      <xdr:rowOff>180076</xdr:rowOff>
    </xdr:to>
    <xdr:pic>
      <xdr:nvPicPr>
        <xdr:cNvPr id="5" name="图片 4"/>
        <xdr:cNvPicPr>
          <a:picLocks noChangeAspect="1"/>
        </xdr:cNvPicPr>
      </xdr:nvPicPr>
      <xdr:blipFill>
        <a:blip r:embed="rId2" cstate="screen"/>
        <a:stretch>
          <a:fillRect/>
        </a:stretch>
      </xdr:blipFill>
      <xdr:spPr>
        <a:xfrm>
          <a:off x="742950" y="15011400"/>
          <a:ext cx="7827010" cy="7371080"/>
        </a:xfrm>
        <a:prstGeom prst="rect">
          <a:avLst/>
        </a:prstGeom>
      </xdr:spPr>
    </xdr:pic>
    <xdr:clientData/>
  </xdr:twoCellAnchor>
  <xdr:twoCellAnchor editAs="oneCell">
    <xdr:from>
      <xdr:col>14</xdr:col>
      <xdr:colOff>1</xdr:colOff>
      <xdr:row>75</xdr:row>
      <xdr:rowOff>0</xdr:rowOff>
    </xdr:from>
    <xdr:to>
      <xdr:col>25</xdr:col>
      <xdr:colOff>322766</xdr:colOff>
      <xdr:row>111</xdr:row>
      <xdr:rowOff>170550</xdr:rowOff>
    </xdr:to>
    <xdr:pic>
      <xdr:nvPicPr>
        <xdr:cNvPr id="6" name="图片 5"/>
        <xdr:cNvPicPr>
          <a:picLocks noChangeAspect="1"/>
        </xdr:cNvPicPr>
      </xdr:nvPicPr>
      <xdr:blipFill>
        <a:blip r:embed="rId3" cstate="screen"/>
        <a:stretch>
          <a:fillRect/>
        </a:stretch>
      </xdr:blipFill>
      <xdr:spPr>
        <a:xfrm>
          <a:off x="9601200" y="15001875"/>
          <a:ext cx="7866380" cy="7371080"/>
        </a:xfrm>
        <a:prstGeom prst="rect">
          <a:avLst/>
        </a:prstGeom>
      </xdr:spPr>
    </xdr:pic>
    <xdr:clientData/>
  </xdr:twoCellAnchor>
  <xdr:twoCellAnchor editAs="oneCell">
    <xdr:from>
      <xdr:col>12</xdr:col>
      <xdr:colOff>614363</xdr:colOff>
      <xdr:row>112</xdr:row>
      <xdr:rowOff>133350</xdr:rowOff>
    </xdr:from>
    <xdr:to>
      <xdr:col>23</xdr:col>
      <xdr:colOff>532889</xdr:colOff>
      <xdr:row>149</xdr:row>
      <xdr:rowOff>108637</xdr:rowOff>
    </xdr:to>
    <xdr:pic>
      <xdr:nvPicPr>
        <xdr:cNvPr id="7" name="图片 6"/>
        <xdr:cNvPicPr>
          <a:picLocks noChangeAspect="1"/>
        </xdr:cNvPicPr>
      </xdr:nvPicPr>
      <xdr:blipFill>
        <a:blip r:embed="rId4" cstate="screen"/>
        <a:stretch>
          <a:fillRect/>
        </a:stretch>
      </xdr:blipFill>
      <xdr:spPr>
        <a:xfrm>
          <a:off x="8843645" y="22536150"/>
          <a:ext cx="7462520" cy="7376160"/>
        </a:xfrm>
        <a:prstGeom prst="rect">
          <a:avLst/>
        </a:prstGeom>
      </xdr:spPr>
    </xdr:pic>
    <xdr:clientData/>
  </xdr:twoCellAnchor>
  <xdr:twoCellAnchor editAs="oneCell">
    <xdr:from>
      <xdr:col>13</xdr:col>
      <xdr:colOff>0</xdr:colOff>
      <xdr:row>0</xdr:row>
      <xdr:rowOff>0</xdr:rowOff>
    </xdr:from>
    <xdr:to>
      <xdr:col>25</xdr:col>
      <xdr:colOff>211204</xdr:colOff>
      <xdr:row>36</xdr:row>
      <xdr:rowOff>170550</xdr:rowOff>
    </xdr:to>
    <xdr:pic>
      <xdr:nvPicPr>
        <xdr:cNvPr id="9" name="图片 8"/>
        <xdr:cNvPicPr>
          <a:picLocks noChangeAspect="1"/>
        </xdr:cNvPicPr>
      </xdr:nvPicPr>
      <xdr:blipFill>
        <a:blip r:embed="rId5" cstate="screen"/>
        <a:stretch>
          <a:fillRect/>
        </a:stretch>
      </xdr:blipFill>
      <xdr:spPr>
        <a:xfrm>
          <a:off x="8915400" y="0"/>
          <a:ext cx="8440420" cy="7371080"/>
        </a:xfrm>
        <a:prstGeom prst="rect">
          <a:avLst/>
        </a:prstGeom>
      </xdr:spPr>
    </xdr:pic>
    <xdr:clientData/>
  </xdr:twoCellAnchor>
  <xdr:twoCellAnchor editAs="oneCell">
    <xdr:from>
      <xdr:col>1</xdr:col>
      <xdr:colOff>0</xdr:colOff>
      <xdr:row>114</xdr:row>
      <xdr:rowOff>0</xdr:rowOff>
    </xdr:from>
    <xdr:to>
      <xdr:col>9</xdr:col>
      <xdr:colOff>71495</xdr:colOff>
      <xdr:row>150</xdr:row>
      <xdr:rowOff>170550</xdr:rowOff>
    </xdr:to>
    <xdr:pic>
      <xdr:nvPicPr>
        <xdr:cNvPr id="10" name="图片 9"/>
        <xdr:cNvPicPr>
          <a:picLocks noChangeAspect="1"/>
        </xdr:cNvPicPr>
      </xdr:nvPicPr>
      <xdr:blipFill>
        <a:blip r:embed="rId6" cstate="screen"/>
        <a:stretch>
          <a:fillRect/>
        </a:stretch>
      </xdr:blipFill>
      <xdr:spPr>
        <a:xfrm>
          <a:off x="685800" y="22802850"/>
          <a:ext cx="5557520" cy="7371080"/>
        </a:xfrm>
        <a:prstGeom prst="rect">
          <a:avLst/>
        </a:prstGeom>
      </xdr:spPr>
    </xdr:pic>
    <xdr:clientData/>
  </xdr:twoCellAnchor>
  <xdr:twoCellAnchor editAs="oneCell">
    <xdr:from>
      <xdr:col>1</xdr:col>
      <xdr:colOff>490537</xdr:colOff>
      <xdr:row>150</xdr:row>
      <xdr:rowOff>180975</xdr:rowOff>
    </xdr:from>
    <xdr:to>
      <xdr:col>8</xdr:col>
      <xdr:colOff>362233</xdr:colOff>
      <xdr:row>187</xdr:row>
      <xdr:rowOff>156262</xdr:rowOff>
    </xdr:to>
    <xdr:pic>
      <xdr:nvPicPr>
        <xdr:cNvPr id="12" name="图片 11"/>
        <xdr:cNvPicPr>
          <a:picLocks noChangeAspect="1"/>
        </xdr:cNvPicPr>
      </xdr:nvPicPr>
      <xdr:blipFill>
        <a:blip r:embed="rId7" cstate="screen"/>
        <a:stretch>
          <a:fillRect/>
        </a:stretch>
      </xdr:blipFill>
      <xdr:spPr>
        <a:xfrm>
          <a:off x="1176020" y="30184725"/>
          <a:ext cx="4672330" cy="737616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xdr:row>
      <xdr:rowOff>133350</xdr:rowOff>
    </xdr:from>
    <xdr:to>
      <xdr:col>12</xdr:col>
      <xdr:colOff>314779</xdr:colOff>
      <xdr:row>7</xdr:row>
      <xdr:rowOff>38100</xdr:rowOff>
    </xdr:to>
    <xdr:pic>
      <xdr:nvPicPr>
        <xdr:cNvPr id="2" name="图片 2"/>
        <xdr:cNvPicPr>
          <a:picLocks noChangeAspect="1" noChangeArrowheads="1"/>
        </xdr:cNvPicPr>
      </xdr:nvPicPr>
      <xdr:blipFill>
        <a:blip r:embed="rId1"/>
        <a:srcRect/>
        <a:stretch>
          <a:fillRect/>
        </a:stretch>
      </xdr:blipFill>
      <xdr:spPr>
        <a:xfrm>
          <a:off x="0" y="1247775"/>
          <a:ext cx="90265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15</xdr:col>
      <xdr:colOff>289379</xdr:colOff>
      <xdr:row>10</xdr:row>
      <xdr:rowOff>25400</xdr:rowOff>
    </xdr:to>
    <xdr:pic>
      <xdr:nvPicPr>
        <xdr:cNvPr id="3" name="图片 3"/>
        <xdr:cNvPicPr>
          <a:picLocks noChangeAspect="1" noChangeArrowheads="1"/>
        </xdr:cNvPicPr>
      </xdr:nvPicPr>
      <xdr:blipFill>
        <a:blip r:embed="rId2"/>
        <a:srcRect/>
        <a:stretch>
          <a:fillRect/>
        </a:stretch>
      </xdr:blipFill>
      <xdr:spPr>
        <a:xfrm>
          <a:off x="0" y="1714500"/>
          <a:ext cx="1105852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14</xdr:col>
      <xdr:colOff>289378</xdr:colOff>
      <xdr:row>13</xdr:row>
      <xdr:rowOff>82550</xdr:rowOff>
    </xdr:to>
    <xdr:pic>
      <xdr:nvPicPr>
        <xdr:cNvPr id="4" name="图片 4"/>
        <xdr:cNvPicPr>
          <a:picLocks noChangeAspect="1" noChangeArrowheads="1"/>
        </xdr:cNvPicPr>
      </xdr:nvPicPr>
      <xdr:blipFill>
        <a:blip r:embed="rId3"/>
        <a:srcRect/>
        <a:stretch>
          <a:fillRect/>
        </a:stretch>
      </xdr:blipFill>
      <xdr:spPr>
        <a:xfrm>
          <a:off x="0" y="2314575"/>
          <a:ext cx="10372725"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0</xdr:rowOff>
    </xdr:from>
    <xdr:to>
      <xdr:col>20</xdr:col>
      <xdr:colOff>462642</xdr:colOff>
      <xdr:row>19</xdr:row>
      <xdr:rowOff>165100</xdr:rowOff>
    </xdr:to>
    <xdr:pic>
      <xdr:nvPicPr>
        <xdr:cNvPr id="5" name="图片 1"/>
        <xdr:cNvPicPr>
          <a:picLocks noChangeAspect="1" noChangeArrowheads="1"/>
        </xdr:cNvPicPr>
      </xdr:nvPicPr>
      <xdr:blipFill>
        <a:blip r:embed="rId4"/>
        <a:srcRect/>
        <a:stretch>
          <a:fillRect/>
        </a:stretch>
      </xdr:blipFill>
      <xdr:spPr>
        <a:xfrm>
          <a:off x="0" y="2914650"/>
          <a:ext cx="14660880" cy="116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xdr:row>
      <xdr:rowOff>0</xdr:rowOff>
    </xdr:from>
    <xdr:to>
      <xdr:col>13</xdr:col>
      <xdr:colOff>352878</xdr:colOff>
      <xdr:row>29</xdr:row>
      <xdr:rowOff>88900</xdr:rowOff>
    </xdr:to>
    <xdr:pic>
      <xdr:nvPicPr>
        <xdr:cNvPr id="6" name="图片 5"/>
        <xdr:cNvPicPr>
          <a:picLocks noChangeAspect="1" noChangeArrowheads="1"/>
        </xdr:cNvPicPr>
      </xdr:nvPicPr>
      <xdr:blipFill>
        <a:blip r:embed="rId5"/>
        <a:srcRect/>
        <a:stretch>
          <a:fillRect/>
        </a:stretch>
      </xdr:blipFill>
      <xdr:spPr>
        <a:xfrm>
          <a:off x="0" y="4314825"/>
          <a:ext cx="9750425" cy="168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29</xdr:row>
      <xdr:rowOff>184150</xdr:rowOff>
    </xdr:from>
    <xdr:to>
      <xdr:col>14</xdr:col>
      <xdr:colOff>149678</xdr:colOff>
      <xdr:row>38</xdr:row>
      <xdr:rowOff>69850</xdr:rowOff>
    </xdr:to>
    <xdr:pic>
      <xdr:nvPicPr>
        <xdr:cNvPr id="7" name="图片 6"/>
        <xdr:cNvPicPr>
          <a:picLocks noChangeAspect="1" noChangeArrowheads="1"/>
        </xdr:cNvPicPr>
      </xdr:nvPicPr>
      <xdr:blipFill>
        <a:blip r:embed="rId6"/>
        <a:srcRect/>
        <a:stretch>
          <a:fillRect/>
        </a:stretch>
      </xdr:blipFill>
      <xdr:spPr>
        <a:xfrm>
          <a:off x="0" y="6099175"/>
          <a:ext cx="102330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408214</xdr:colOff>
      <xdr:row>6</xdr:row>
      <xdr:rowOff>0</xdr:rowOff>
    </xdr:from>
    <xdr:to>
      <xdr:col>38</xdr:col>
      <xdr:colOff>614714</xdr:colOff>
      <xdr:row>23</xdr:row>
      <xdr:rowOff>182658</xdr:rowOff>
    </xdr:to>
    <xdr:pic>
      <xdr:nvPicPr>
        <xdr:cNvPr id="8" name="图片 7"/>
        <xdr:cNvPicPr>
          <a:picLocks noChangeAspect="1"/>
        </xdr:cNvPicPr>
      </xdr:nvPicPr>
      <xdr:blipFill>
        <a:blip r:embed="rId7"/>
        <a:stretch>
          <a:fillRect/>
        </a:stretch>
      </xdr:blipFill>
      <xdr:spPr>
        <a:xfrm>
          <a:off x="18035270" y="1314450"/>
          <a:ext cx="9122410" cy="358267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431086</xdr:colOff>
      <xdr:row>21</xdr:row>
      <xdr:rowOff>113769</xdr:rowOff>
    </xdr:to>
    <xdr:pic>
      <xdr:nvPicPr>
        <xdr:cNvPr id="2" name="图片 1"/>
        <xdr:cNvPicPr>
          <a:picLocks noChangeAspect="1"/>
        </xdr:cNvPicPr>
      </xdr:nvPicPr>
      <xdr:blipFill>
        <a:blip r:embed="rId1"/>
        <a:stretch>
          <a:fillRect/>
        </a:stretch>
      </xdr:blipFill>
      <xdr:spPr>
        <a:xfrm>
          <a:off x="0" y="0"/>
          <a:ext cx="5916930" cy="431419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17</xdr:col>
      <xdr:colOff>0</xdr:colOff>
      <xdr:row>103</xdr:row>
      <xdr:rowOff>0</xdr:rowOff>
    </xdr:from>
    <xdr:ext cx="10065543" cy="6477000"/>
    <xdr:pic>
      <xdr:nvPicPr>
        <xdr:cNvPr id="2" name="Picture 2"/>
        <xdr:cNvPicPr>
          <a:picLocks noChangeAspect="1" noChangeArrowheads="1"/>
        </xdr:cNvPicPr>
      </xdr:nvPicPr>
      <xdr:blipFill>
        <a:blip r:embed="rId1"/>
        <a:srcRect/>
        <a:stretch>
          <a:fillRect/>
        </a:stretch>
      </xdr:blipFill>
      <xdr:spPr>
        <a:xfrm>
          <a:off x="14801850" y="20764500"/>
          <a:ext cx="1006538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5705;&#20272;&#20113;\2.25&#20250;&#35758;\&#20013;&#32852;&#24213;&#31295;&#27169;&#26495;\&#35780;&#20272;&#26126;&#32454;&#34920;(2009&#2925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25105;&#30340;&#25991;&#26723;\2008&#24180;&#23457;&#35745;\&#35802;&#24535;&#20013;&#25253;\&#26085;&#21270;&#20013;&#25253;\&#20013;&#30922;&#25152;&#24037;&#20316;&#24213;&#31295;\&#20013;&#30922;&#22823;&#20013;&#22411;&#20225;&#19994;&#23457;&#35745;&#24037;&#20316;&#24213;&#31295;(&#23450;&#31295;)\&#19994;&#21153;&#31867;&#24037;&#20316;&#24213;&#31295;(&#22823;&#20013;&#22411;&#20225;&#19994;)\&#20013;&#30922;&#24213;&#31295;-&#20844;&#21496;2004123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19978;&#24066;&#20844;&#21496;&#23457;&#35745;\&#29233;&#24314;\2002&#24180;&#29233;&#24314;\&#29233;&#24314;&#35745;&#36130;&#37096;\&#20020;&#26102;&#25991;&#20214;\&#30701;&#26399;&#25237;&#36164;&#25991;&#202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qtys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Documents%20and%20Settings\lenovo\&#26700;&#38754;\My%20Documents\&#23457;&#35745;&#21333;&#20301;&#36164;&#26009;\&#35802;&#24535;2003&#24180;&#25253;\&#35802;&#24535;&#26085;&#21270;\&#35802;&#24535;2003&#24180;&#26126;&#32454;&#36134;\2003&#24180;&#24448;&#26469;&#26126;&#32454;&#24080;\2003&#24180;&#20854;&#20182;&#24212;&#25910;&#2745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25105;&#30340;&#25991;&#26723;\&#27743;&#35199;&#38108;&#19994;\200912&#27743;&#35199;&#38108;&#19994;\&#37329;&#29790;\&#24213;&#31295;\&#28145;&#22323;&#24635;&#37096;\S_&#25439;&#30410;&#3186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Backup\&#25105;&#30340;&#25991;&#26723;\2009&#24180;&#23457;&#35745;\&#36195;&#31908;\&#23454;&#19994;&#20844;&#21496;08&#24180;&#23457;&#35745;&#34920;\08&#24180;&#20844;&#21496;&#26412;&#37096;&#23457;&#35745;&#34920;\Program%20Files\Microsoft%20Office\Templates\&#30005;&#23376;&#34920;&#26684;&#27169;&#26495;\&#24037;&#19994;&#20225;&#19994;&#36130;&#21153;&#25253;&#34920;.xlt"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32842;&#22478;&#22825;&#40857;&#38598;&#22242;&#29289;&#27969;&#26377;&#38480;&#20844;&#21496;&#26032;&#35797;&#31639;&#24179;&#34913;&#34920;2011.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22825;&#40857;&#29289;&#27969;&#65288;2011&#24180;9&#26376;30&#26085;&#65289;\SL&#25152;&#24471;&#31246;&#36153;&#299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Backup\&#25105;&#30340;&#25991;&#26723;\2009&#24180;&#23457;&#35745;\&#36195;&#31908;\&#23454;&#19994;&#20844;&#21496;08&#24180;&#23457;&#35745;&#34920;\08&#24180;&#20844;&#21496;&#26412;&#37096;&#23457;&#35745;&#34920;\&#25105;&#30340;&#25991;&#26723;\&#20013;&#30922;&#24037;&#20316;&#24213;&#31295;&#65288;2008&#65289;\&#19968;&#12289;&#36130;&#21153;&#25253;&#34920;&#23457;&#35745;&#24037;&#20316;&#24213;&#31295;&#32534;&#21046;&#25351;&#21335;\&#31532;&#19977;&#37096;&#20998;%20&#36827;&#19968;&#27493;&#23457;&#35745;&#31243;&#24207;&#24037;&#20316;&#24213;&#31295;%20%20293-449\&#23454;&#36136;&#24615;&#31243;&#24207;&#24037;&#20316;&#24213;&#31295;\Program%20Files\Microsoft%20Office\Templates\&#30005;&#23376;&#34920;&#26684;&#27169;&#26495;\&#24037;&#19994;&#20225;&#19994;&#36130;&#21153;&#25253;&#34920;.xl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rogram%20Files\Microsoft%20Office\Templates\&#30005;&#23376;&#34920;&#26684;&#27169;&#26495;\&#24037;&#19994;&#20225;&#19994;&#36130;&#21153;&#25253;&#34920;.xl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Documents%20and%20Settings\lenovo\&#26700;&#38754;\My%20Documents\&#23457;&#35745;&#21333;&#20301;&#36164;&#26009;\&#35802;&#24535;2003&#24180;&#25253;\&#35802;&#24535;&#26085;&#21270;\&#35802;&#24535;2003&#24180;&#26126;&#32454;&#36134;\2003&#24180;&#24448;&#26469;&#26126;&#32454;&#24080;\2003&#24180;&#24212;&#20184;&#36134;&#27454;&#26126;&#32454;&#24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2\&#37329;&#36798;&#33713;&#29615;&#20445;\&#37329;&#36798;&#33713;&#35780;&#20272;6.5\&#23457;&#35745;\&#38468;&#27880;&#21450;&#34920;\2012&#12290;4&#20013;&#24515;(5.2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25105;&#30340;&#25991;&#26723;\2008&#24180;&#23457;&#35745;\&#35802;&#24535;&#20013;&#25253;\&#26085;&#21270;&#20013;&#25253;\2007.12.31&#33609;&#29642;&#29786;&#20998;&#20844;&#21496;\&#25105;&#30340;&#25991;&#26723;\&#28165;&#20135;&#26680;&#36164;\&#30424;&#21476;&#23665;&#36164;&#20135;&#32463;&#33829;&#31649;&#29702;&#20844;&#21496;\&#38182;&#27743;&#22806;&#20107;2003.11.30&#24213;&#312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25105;&#30340;&#25991;&#26723;\2008&#24180;&#23457;&#35745;\&#35802;&#24535;&#20013;&#25253;\&#26085;&#21270;&#20013;&#25253;\2007.12.31&#33609;&#29642;&#29786;&#20998;&#20844;&#21496;\&#25105;&#30340;&#25991;&#26723;\&#28165;&#20135;&#26680;&#36164;\&#30424;&#21476;&#23665;&#36164;&#20135;&#32463;&#33829;&#31649;&#29702;&#20844;&#21496;\&#23457;&#35745;\2005&#24180;&#24230;&#23457;&#35745;\&#23478;&#21270;&#32929;&#20221;\&#19978;&#28023;&#28165;&#22915;&#21270;&#22918;&#21697;&#26377;&#38480;&#20844;&#21496;\2005&#24213;&#31295;\2005.12.31&#26126;&#32454;&#24080;\Boo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24050;&#20570;&#19994;&#21153;\2009&#20013;&#25253;\&#40657;&#29483;\&#27743;&#35199;&#40657;&#29483;2008&#24213;&#31295;\&#40657;&#29483;&#32929;&#20221;&#24212;&#23567;&#29618;\08.12.31&#40657;&#29483;&#24180;&#25253;&#23457;&#35745;(&#19975;)\&#22312;&#24314;&#24037;&#31243;&#23457;&#35745;&#24213;&#31295;07.12.31(&#1997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2\&#22825;&#40857;&#38598;&#22242;&#35780;&#20272;&#36164;&#26009;\&#22825;&#40857;&#38598;&#22242;\&#35780;&#20272;&#26126;&#32454;&#34920;-&#22825;&#40857;&#38598;&#22242;\&#25105;&#30340;&#25991;&#26723;\200811&#21335;&#26124;&#22823;&#26725;\&#26032;&#20843;&#19968;&#26725;\&#20013;&#28023;&#26032;&#20843;&#19968;&#26725;\&#26032;&#20843;&#19968;&#26725;&#26126;&#32454;&#36134;.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Worksheet in 5241-2 2003 Long Term Investment Breakdown"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 in (C) 5790 Derivative 2005123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索引"/>
      <sheetName val="填表说明"/>
      <sheetName val="企业应提供资料"/>
      <sheetName val="会计政策调查表"/>
      <sheetName val="资产占有方承诺函"/>
      <sheetName val="委托方承诺函"/>
      <sheetName val="检查表"/>
      <sheetName val="汇总表"/>
      <sheetName val="分类汇总表"/>
      <sheetName val="流动资产汇总"/>
      <sheetName val="货币资金汇总"/>
      <sheetName val="现金"/>
      <sheetName val="现金盘点表"/>
      <sheetName val="银行存款"/>
      <sheetName val="银行询证函"/>
      <sheetName val="银行存款未达账项检查表"/>
      <sheetName val="其他货币资金"/>
      <sheetName val="交易性金融资产汇总"/>
      <sheetName val="交易性金融资产-股票"/>
      <sheetName val="交易性金融资产-债券"/>
      <sheetName val="交易性金融资产-基金"/>
      <sheetName val="应收票据"/>
      <sheetName val="应收账款"/>
      <sheetName val="往来款项询证函"/>
      <sheetName val="预付款项"/>
      <sheetName val="应收利息"/>
      <sheetName val="应收股利"/>
      <sheetName val="其他应收款"/>
      <sheetName val="个人往来签名"/>
      <sheetName val="存货汇总"/>
      <sheetName val="存货抽盘表"/>
      <sheetName val="材料采购"/>
      <sheetName val="原材料"/>
      <sheetName val="在库周转材料"/>
      <sheetName val="委托加工物资"/>
      <sheetName val="产成品"/>
      <sheetName val="在产品"/>
      <sheetName val="开发成本"/>
      <sheetName val="在用周转材料"/>
      <sheetName val="发出商品"/>
      <sheetName val="一年内到期的非流动资产"/>
      <sheetName val="其他流动资产"/>
      <sheetName val="非流动资产汇总"/>
      <sheetName val="可供出售金融资产汇总"/>
      <sheetName val="可供出售金融资产-股票投资"/>
      <sheetName val="可供出售金融资产-债券投资"/>
      <sheetName val="可供出售金融资产-其他投资"/>
      <sheetName val="持有至到期投资"/>
      <sheetName val="长期应收款"/>
      <sheetName val="长期股权投资"/>
      <sheetName val="投资性房地产汇总"/>
      <sheetName val="房屋(采用成本模式计量)"/>
      <sheetName val="房屋(采用公允价值模式计量)"/>
      <sheetName val="土地使用权(采用成本模式计量)"/>
      <sheetName val="土地使用权(采用公允价值模式计量)"/>
      <sheetName val="固定资产汇总"/>
      <sheetName val="房屋建筑物"/>
      <sheetName val="构筑物及其他辅助设施"/>
      <sheetName val="管道及沟槽"/>
      <sheetName val="机器设备"/>
      <sheetName val="车辆"/>
      <sheetName val="电子设备"/>
      <sheetName val="土地"/>
      <sheetName val="在建工程汇总"/>
      <sheetName val="土建工程"/>
      <sheetName val="设备安装工程"/>
      <sheetName val="工程物资"/>
      <sheetName val="固定资产清理"/>
      <sheetName val="生产性生物资产"/>
      <sheetName val="油气资产"/>
      <sheetName val="无形资产汇总"/>
      <sheetName val="土地使用权"/>
      <sheetName val="矿业权"/>
      <sheetName val="其他无形资产"/>
      <sheetName val="开发支出"/>
      <sheetName val="商誉"/>
      <sheetName val="长期待摊费用"/>
      <sheetName val="递延所得税资产"/>
      <sheetName val="其他非流动资产"/>
      <sheetName val="流动负债汇总"/>
      <sheetName val="短期借款"/>
      <sheetName val="交易性金融负债"/>
      <sheetName val="应付票据"/>
      <sheetName val="应付账款"/>
      <sheetName val="预收款项"/>
      <sheetName val="应付职工薪酬"/>
      <sheetName val="应交税费"/>
      <sheetName val="应付利息"/>
      <sheetName val="应付股利"/>
      <sheetName val="其他应付款"/>
      <sheetName val="一年内到期的非流动负债"/>
      <sheetName val="其他流动负债"/>
      <sheetName val="非流动负债汇总"/>
      <sheetName val="长期借款"/>
      <sheetName val="应付债券"/>
      <sheetName val="长期应付款"/>
      <sheetName val="专项应付款"/>
      <sheetName val="预计负债"/>
      <sheetName val="递延所得税负债"/>
      <sheetName val="其他非流动负债"/>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填表说明"/>
      <sheetName val="审计前委托单位提供资料"/>
      <sheetName val="客户基本概况表"/>
      <sheetName val="33 - 销售清单"/>
      <sheetName val="关联企业情况表"/>
      <sheetName val="关联交易（往来）情况调查表"/>
      <sheetName val="或有事项审计记录"/>
      <sheetName val="期后事项审计记录"/>
      <sheetName val="持续经营能力审核表"/>
      <sheetName val="财务环境及状况调查表"/>
      <sheetName val="货币资金审定表"/>
      <sheetName val="库存现金盘点核对表"/>
      <sheetName val="银行存款"/>
      <sheetName val="银行存款余额调节表"/>
      <sheetName val="其他货币资金"/>
      <sheetName val="短期投资审定表"/>
      <sheetName val="短投及跌价准备"/>
      <sheetName val="应收账款审定表"/>
      <sheetName val="应收账款余额明细表"/>
      <sheetName val="其他应收款审定表"/>
      <sheetName val="其他应收款余额明细表"/>
      <sheetName val="预付账款审定表"/>
      <sheetName val="预付账款余额明细表"/>
      <sheetName val="应收款项坏帐准备"/>
      <sheetName val="存货汇总表"/>
      <sheetName val="开发成本明细表"/>
      <sheetName val="开发产品审定表"/>
      <sheetName val="开发产品明细表"/>
      <sheetName val="存货-低值易耗品"/>
      <sheetName val="存货跌价准备审定表"/>
      <sheetName val="待摊费用"/>
      <sheetName val="长期投资审定表"/>
      <sheetName val="长期股权投资明细表"/>
      <sheetName val="固定资产审定表"/>
      <sheetName val="固定资产明细表"/>
      <sheetName val="累计折旧明细表"/>
      <sheetName val="固定资产增加情况检查表"/>
      <sheetName val="固定资产减少情况检查表"/>
      <sheetName val="在建工程审定表"/>
      <sheetName val="在建工程余额明细表"/>
      <sheetName val="无形资产"/>
      <sheetName val="长期待摊费用审定表"/>
      <sheetName val="短期借款"/>
      <sheetName val="应付票据"/>
      <sheetName val="应付账款审定表"/>
      <sheetName val="应付帐款明细表"/>
      <sheetName val="预收账款审定表"/>
      <sheetName val="预收帐款明细表"/>
      <sheetName val="应付工资"/>
      <sheetName val="应付福利费"/>
      <sheetName val="应交税金"/>
      <sheetName val="其他应交款"/>
      <sheetName val="其他应付款审定表"/>
      <sheetName val="其他应付款明细表"/>
      <sheetName val="工资附加计提测算表"/>
      <sheetName val="预提费用"/>
      <sheetName val="长期借款"/>
      <sheetName val="股本（实收资本）审定表"/>
      <sheetName val="资本公积"/>
      <sheetName val="盈余公积"/>
      <sheetName val="未分配利润"/>
      <sheetName val="主营业务收入及成本审定表"/>
      <sheetName val="主营业务收入、主营业务成本明细表"/>
      <sheetName val="主营业务收入检查情况表"/>
      <sheetName val="主营业务成本检查表"/>
      <sheetName val="主营业务税金"/>
      <sheetName val="其他业务利润"/>
      <sheetName val="营业费用"/>
      <sheetName val="管理费用"/>
      <sheetName val="财务费用"/>
      <sheetName val="投资收益"/>
      <sheetName val="营业外收入"/>
      <sheetName val="营业外支出"/>
      <sheetName val="所得税"/>
      <sheetName val="应纳税所得额调整表"/>
      <sheetName val="审计业务约定书"/>
      <sheetName val="客户管理当局声明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短期投资国债投资.dbf"/>
      <sheetName val="短期投资股票投资.dbf"/>
      <sheetName val="股票投资收益.dbf"/>
      <sheetName val="投资收益债券.dbf"/>
      <sheetName val="其他货币零领路.dbf"/>
      <sheetName val="其他货币海通.db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应收票据明细.dbf"/>
      <sheetName val="其他应收款.dbf"/>
      <sheetName val="暗暗啊.dbf"/>
      <sheetName val="方法法.dbf"/>
      <sheetName val="银行存款.dbf"/>
      <sheetName val="其他货币资金.dbf"/>
      <sheetName val="qtysk.dbf"/>
      <sheetName val="银行存款_dbf"/>
      <sheetName val="其他货币资金_dbf"/>
      <sheetName val="5-6#线预付款账"/>
      <sheetName val="5#6#费用账"/>
      <sheetName val="_3157"/>
      <sheetName val="_5534"/>
      <sheetName val="2722"/>
      <sheetName val="2756"/>
      <sheetName val="2938"/>
      <sheetName val="XL4Poppy"/>
      <sheetName val="数量金额总账"/>
      <sheetName val="2010年固定资产减少"/>
      <sheetName val="品目マスタデータシート"/>
      <sheetName val="累计1"/>
      <sheetName val="短期投资股票投资.dbf"/>
      <sheetName val="短期投资国债投资.dbf"/>
      <sheetName val="股票投资收益.dbf"/>
      <sheetName val="其他货币海通.dbf"/>
      <sheetName val="其他货币零领路.dbf"/>
      <sheetName val="投资收益债券.dbf"/>
      <sheetName val="应收账龄BS.01"/>
      <sheetName val="27-7"/>
      <sheetName val="_"/>
      <sheetName val="福利费1"/>
      <sheetName val="索引"/>
      <sheetName val="科目余额表"/>
      <sheetName val="标本-资产"/>
      <sheetName val="企业表一"/>
      <sheetName val="M-5C"/>
      <sheetName val="M-5A"/>
      <sheetName val="中山低值"/>
      <sheetName val="专项应付款Dy"/>
      <sheetName val="在建工程Dy"/>
      <sheetName val="A430"/>
      <sheetName val="1_存货跌价准备"/>
      <sheetName val="应付账款凭证测试2"/>
      <sheetName val="#REF!"/>
      <sheetName val="5月"/>
      <sheetName val="6月"/>
      <sheetName val="source"/>
      <sheetName val="资产负债表"/>
      <sheetName val="B"/>
      <sheetName val="订"/>
      <sheetName val="101"/>
      <sheetName val="E1020"/>
      <sheetName val="新增固定资产"/>
      <sheetName val="银行借款询证"/>
      <sheetName val="9-3应付帐款"/>
      <sheetName val="9-6其他应付款"/>
      <sheetName val="客户编码"/>
      <sheetName val="明细账"/>
      <sheetName val="工时统计"/>
      <sheetName val="其他应付款科目余额2005.12.31"/>
      <sheetName val=""/>
      <sheetName val="制造费用明细表"/>
      <sheetName val="生产成本检查表"/>
      <sheetName val="清单12.31"/>
      <sheetName val="库存商品余额表.dbf"/>
      <sheetName val="YS02-02"/>
      <sheetName val="明细分类账"/>
      <sheetName val="目錄"/>
      <sheetName val="PER SALES ORG"/>
      <sheetName val="loan database"/>
      <sheetName val="营业收入审定表"/>
      <sheetName val="140-7-2存货明细表"/>
      <sheetName val="152-7-2制造费用截止性测试"/>
      <sheetName val="存货入库截止性测试"/>
      <sheetName val="计价测试参数表"/>
      <sheetName val="qtysk"/>
      <sheetName val="ZE封面"/>
      <sheetName val="ZE-1明细表"/>
      <sheetName val="UFPrn20040104084034"/>
      <sheetName val="M1-1A-1"/>
      <sheetName val="房屋计算表"/>
      <sheetName val="参数"/>
      <sheetName val="管理费用"/>
      <sheetName val="设定"/>
      <sheetName val="06年收入成本分析表SA-330"/>
      <sheetName val="信息表"/>
      <sheetName val="2002-2004产销率"/>
      <sheetName val="QTH发货未结合计"/>
      <sheetName val="应收余额"/>
      <sheetName val="联行存放款项步骤及复核表"/>
      <sheetName val="Sheet3"/>
      <sheetName val="利润分析"/>
      <sheetName val="资产负债分析"/>
      <sheetName val="应付帐款余额表"/>
      <sheetName val="或有事项"/>
      <sheetName val="关联方交易"/>
      <sheetName val="其他综合收益"/>
      <sheetName val="封面"/>
      <sheetName val="IV-2-7"/>
      <sheetName val="IV-2-20"/>
      <sheetName val="ZA2-10发生额分析"/>
      <sheetName val="III-1-10"/>
      <sheetName val="III-1-7"/>
      <sheetName val="III-1-9"/>
      <sheetName val="III-1-6"/>
      <sheetName val="III-1-1"/>
      <sheetName val="III-1-8"/>
      <sheetName val="III-1-2-1"/>
      <sheetName val="III-1-5"/>
      <sheetName val="III-1-4"/>
      <sheetName val="Lead"/>
      <sheetName val="未审增减变动表"/>
      <sheetName val="F1"/>
      <sheetName val="项目设置"/>
      <sheetName val="其他应收款－个人借款明细"/>
      <sheetName val="Toolbox"/>
      <sheetName val="试算平衡表"/>
      <sheetName val="固定资产"/>
      <sheetName val="基础信息"/>
      <sheetName val="初始设定"/>
      <sheetName val="生产成本11－12"/>
      <sheetName val="销售毛利润汇总表（原始）"/>
      <sheetName val="制造费用多栏明细账"/>
      <sheetName val="坯布"/>
      <sheetName val="材料"/>
      <sheetName val="外销"/>
      <sheetName val="核算项目余额表"/>
      <sheetName val="基本情况表"/>
      <sheetName val="1－5月余额表"/>
      <sheetName val="1－10月余额表"/>
      <sheetName val="待摊费用明细表"/>
      <sheetName val="Sheet1"/>
      <sheetName val="analyse"/>
      <sheetName val="UFPrn20061113135115"/>
      <sheetName val="成本调整明细表"/>
      <sheetName val="选择报表"/>
      <sheetName val="所有者权益(股东权益)变动表(未审)"/>
      <sheetName val="多级销售汇总表（备用）"/>
      <sheetName val="1月"/>
      <sheetName val="A16C"/>
      <sheetName val="新城资金明细"/>
      <sheetName val="申鑫大厦租金明细"/>
      <sheetName val="三林明细"/>
      <sheetName val="东陆明细"/>
      <sheetName val="主菜单"/>
      <sheetName val="注释汇总"/>
      <sheetName val="1-4余额表"/>
      <sheetName val="一般贸易"/>
      <sheetName val="库存股Dy"/>
      <sheetName val="预收账款"/>
      <sheetName val="物资采购含税转出"/>
      <sheetName val="分产品销售收入、成本分析表"/>
      <sheetName val="应付帐款暂估清单"/>
      <sheetName val="1月固定资产清单"/>
      <sheetName val="完"/>
      <sheetName val="其他应收款－个人贷方"/>
      <sheetName val="出租开发产品明细"/>
      <sheetName val="预收帐款"/>
      <sheetName val="G.1R-Shou COP Gf"/>
      <sheetName val="营业费用截止"/>
      <sheetName val="2002.1-6管理费用"/>
      <sheetName val="Financ. Overview"/>
      <sheetName val="应付福利费"/>
      <sheetName val="UFPrn20080706124430"/>
      <sheetName val="ZA1-10发生额分析"/>
      <sheetName val="ZA封面"/>
      <sheetName val="固定资产清单08"/>
      <sheetName val="预付款项明细余额表"/>
      <sheetName val="应收票据明细表"/>
      <sheetName val="内销硫酸期初"/>
      <sheetName val="Sheet1 (11)"/>
      <sheetName val="Sheet2"/>
      <sheetName val="收入明细－按客户"/>
      <sheetName val="目录"/>
      <sheetName val="UFPrn20050930091710"/>
      <sheetName val="UFPrn20050930204109"/>
      <sheetName val="ZM封面"/>
      <sheetName val="投资性房地产Dy"/>
      <sheetName val="会计政策"/>
      <sheetName val="实收资本Dy"/>
      <sheetName val="Accounts"/>
      <sheetName val="01成品"/>
      <sheetName val="销售6.13"/>
      <sheetName val="应付账款 (2)"/>
      <sheetName val="年初数调整分录"/>
      <sheetName val="08年东珠应付"/>
      <sheetName val="F311-2-1-1 08年东珠预付未审"/>
      <sheetName val="原材料收发"/>
      <sheetName val="ZA3-1余额表"/>
      <sheetName val="内部购入存货明细表"/>
      <sheetName val="出资不实固定资产调整清单"/>
      <sheetName val="ZA3-10发生额分析"/>
      <sheetName val="ZA2-0调整分录"/>
      <sheetName val="预付账款贷方"/>
      <sheetName val="总账-固定资产-其他"/>
      <sheetName val="POWER ASSUMPTIONS"/>
      <sheetName val="ZA3-11其他货币资金借贷方发生额分析"/>
      <sheetName val="ZA1-11库存现金借贷方发生额分析"/>
      <sheetName val="UFPrn20090207132003"/>
      <sheetName val="材料采购－原材料（购价）"/>
      <sheetName val="各年往来 (2)"/>
      <sheetName val="2002年12月预"/>
      <sheetName val="Parameters"/>
      <sheetName val="备楼"/>
      <sheetName val="员工工资"/>
      <sheetName val="UFPrn20090217100717"/>
      <sheetName val="jpy"/>
      <sheetName val="采购订单3名"/>
      <sheetName val="Ó¦ÊÕÆ±¾ÝÃ÷Ï¸.dbf"/>
      <sheetName val="ÆäËûÓ¦ÊÕ¿î.dbf"/>
      <sheetName val="°µ°µ°¡.dbf"/>
      <sheetName val="·½·¨·¨.dbf"/>
      <sheetName val="ÒøÐÐ´æ¿î.dbf"/>
      <sheetName val="ÆäËû»õ±Ò×Ê½ð.dbf"/>
      <sheetName val="总"/>
      <sheetName val="存货明细表"/>
      <sheetName val="汇总表"/>
      <sheetName val="奖金线下"/>
      <sheetName val="职工产权房"/>
      <sheetName val="固定资产清单"/>
      <sheetName val="Repayment Summary"/>
      <sheetName val="设备部房屋"/>
      <sheetName val="_2689"/>
      <sheetName val="_2692"/>
      <sheetName val="_2693"/>
      <sheetName val="_2888"/>
      <sheetName val="ITEM"/>
      <sheetName val="SW-TEO"/>
      <sheetName val="2002"/>
      <sheetName val="2004"/>
      <sheetName val="应交税金"/>
      <sheetName val="F101"/>
      <sheetName val="param"/>
      <sheetName val="DATA"/>
      <sheetName val="UFPrn20050217103510"/>
      <sheetName val="KKKKKKKK"/>
      <sheetName val="会计科目设置"/>
      <sheetName val="首页"/>
      <sheetName val="10色母料"/>
      <sheetName val="湖南湘潭应付个人明细帐"/>
      <sheetName val="Ex_Rate"/>
      <sheetName val="3337"/>
      <sheetName val="4137"/>
      <sheetName val="4151"/>
      <sheetName val="4154"/>
      <sheetName val="4156"/>
      <sheetName val="财务成本"/>
      <sheetName val="原报表"/>
      <sheetName val="硅棒入库"/>
      <sheetName val="1_巴西保罗公司"/>
      <sheetName val="订单418"/>
      <sheetName val="基本信息及附注"/>
      <sheetName val="主营业务收入Dy"/>
      <sheetName val="订单"/>
      <sheetName val="08.06.20"/>
      <sheetName val="财务费用"/>
      <sheetName val="楼款99年底"/>
      <sheetName val="其他99年底"/>
      <sheetName val="预收楼款99年底"/>
      <sheetName val="新"/>
      <sheetName val="开发成本－原始"/>
      <sheetName val="审计调整"/>
      <sheetName val="1资债表"/>
      <sheetName val="存货跌价准备测算表"/>
      <sheetName val="ZA2-1余额表"/>
      <sheetName val="资产负债表（01）"/>
      <sheetName val="勘察记录"/>
      <sheetName val="Open"/>
    </sheetNames>
    <sheetDataSet>
      <sheetData sheetId="0"/>
      <sheetData sheetId="1"/>
      <sheetData sheetId="2"/>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明细账"/>
      <sheetName val="明细账 (2)"/>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本信息"/>
      <sheetName val="检查表"/>
      <sheetName val="SA"/>
      <sheetName val="SA1"/>
      <sheetName val="手续费明细表"/>
      <sheetName val="手续费收入检查情况表"/>
      <sheetName val="手续费收入汇总"/>
      <sheetName val="佣金净收入审定表"/>
      <sheetName val="佣金净收入明细表 "/>
      <sheetName val="佣金净收入检查情况表 "/>
      <sheetName val="利息收入审定表"/>
      <sheetName val="利息收入明细表"/>
      <sheetName val="利息收入检查情况表"/>
      <sheetName val="提取期货风险准备"/>
      <sheetName val="SC"/>
      <sheetName val="SC1"/>
      <sheetName val="SC2"/>
      <sheetName val="营业税金及附加"/>
      <sheetName val="SF"/>
      <sheetName val="SF1"/>
      <sheetName val="SF2"/>
      <sheetName val="SF3"/>
      <sheetName val="SJ"/>
      <sheetName val="SJ1"/>
      <sheetName val="营业外收入"/>
      <sheetName val="SJ3"/>
      <sheetName val="SK"/>
      <sheetName val="SK1"/>
      <sheetName val="营业外支出"/>
      <sheetName val="SK3"/>
      <sheetName val="SL"/>
      <sheetName val="SL1"/>
      <sheetName val="SL2"/>
      <sheetName val="FG4"/>
      <sheetName val="FG4-1"/>
      <sheetName val="FG4-2"/>
      <sheetName val="FG4-2 (3)"/>
      <sheetName val="FG4-2 (2)"/>
      <sheetName val="所得税"/>
      <sheetName val="Sheet1"/>
      <sheetName val="企业所得税09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资产负债表"/>
      <sheetName val="损益表"/>
      <sheetName val="财务状况变动表"/>
      <sheetName val="利润分配表"/>
      <sheetName val="主营业务收支明细表"/>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2008重分类"/>
      <sheetName val="2008调整分录"/>
      <sheetName val="2008试算平衡表"/>
      <sheetName val="2009重分类 "/>
      <sheetName val="2009调整分录"/>
      <sheetName val="2009试算平衡表"/>
      <sheetName val="2010.12重分类"/>
      <sheetName val="2010.12调整分录"/>
      <sheetName val="2010.12试算平衡表"/>
      <sheetName val="2011.11重分类"/>
      <sheetName val="2011.11调整分录"/>
      <sheetName val="2011.11试算表"/>
      <sheetName val="审定新准则报表"/>
      <sheetName val="附注"/>
      <sheetName val="递延所得税资产审定表"/>
      <sheetName val="递延所得税资产测算表（2011.9）"/>
      <sheetName val="递延所得税资产审定表 (2010)"/>
      <sheetName val="递延所得税资产测算表（2010）"/>
      <sheetName val="递延所得税资产测算表（2009）"/>
      <sheetName val="所得税费用审定表"/>
      <sheetName val="F12-1（2011)"/>
      <sheetName val="F12-2（2011）"/>
      <sheetName val="所得税费用审定表2010"/>
      <sheetName val="F12-1（2010)"/>
      <sheetName val="F12-2（2010)"/>
      <sheetName val="已审所有者权益变动表"/>
      <sheetName val="现金流量表"/>
      <sheetName val="2011现金流量表工作底稿"/>
      <sheetName val="2010现金流量表工作底稿"/>
      <sheetName val="资产减值准备明细表"/>
      <sheetName val="非经常性项目表"/>
      <sheetName val="净资产收益率表"/>
      <sheetName val="其他综合收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_formula_"/>
      <sheetName val="所得税费用实质性程序"/>
      <sheetName val="所得税费用计划实施的实质性程序"/>
      <sheetName val="所得税费用审定表"/>
      <sheetName val="所得税费用明细表"/>
      <sheetName val="递延所得税费用计算表"/>
      <sheetName val="F12-1（2011)"/>
      <sheetName val="F12-2（2011）"/>
      <sheetName val="所得税费用检查情况表"/>
      <sheetName val="调整分录汇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资产负债表"/>
      <sheetName val="损益表"/>
      <sheetName val="财务状况变动表"/>
      <sheetName val="利润分配表"/>
      <sheetName val="主营业务收支明细表"/>
    </sheetNames>
    <sheetDataSet>
      <sheetData sheetId="0" refreshError="1"/>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资产负债表"/>
      <sheetName val="损益表"/>
      <sheetName val="财务状况变动表"/>
      <sheetName val="利润分配表"/>
      <sheetName val="主营业务收支明细表"/>
      <sheetName val="明细分类账"/>
      <sheetName val="明细账"/>
      <sheetName val="企业表一"/>
      <sheetName val="M-5C"/>
      <sheetName val="M-5A"/>
      <sheetName val="现金审定表"/>
      <sheetName val="设备部房屋"/>
      <sheetName val="Repayment Summary"/>
      <sheetName val="Validation source"/>
      <sheetName val="公司间应收RMB香港"/>
      <sheetName val="应付帐款安装费"/>
      <sheetName val="未完工合同成本安装"/>
      <sheetName val="未完工合同成本设备"/>
      <sheetName val="长期其他应收款"/>
      <sheetName val="预付款项RMB租金"/>
      <sheetName val="枚举项数据"/>
      <sheetName val="核算项目余额表"/>
      <sheetName val=""/>
      <sheetName val="E1020"/>
      <sheetName val="工业企业财务报表"/>
      <sheetName val="示范99tzfl"/>
      <sheetName val="货币资金主表"/>
      <sheetName val="差异调整97"/>
      <sheetName val="差异调整95"/>
      <sheetName val="差异调整96"/>
      <sheetName val="资产负债表(97)"/>
      <sheetName val="1月"/>
      <sheetName val="标准零件库"/>
      <sheetName val="三家其他应付公司"/>
      <sheetName val="成本"/>
      <sheetName val="材料消耗"/>
      <sheetName val="B"/>
      <sheetName val="Breakdown"/>
      <sheetName val="Purchase"/>
      <sheetName val="4-2.销售分公司应收帐款"/>
      <sheetName val="生产成本多栏明细账"/>
      <sheetName val="Sheet1 (11)"/>
      <sheetName val="审计调整分录"/>
      <sheetName val="2003应收账款"/>
      <sheetName val="预收账款"/>
      <sheetName val="Recovered_Sheet1"/>
      <sheetName val="Drop Down"/>
      <sheetName val="Non-Statistical Sampling Master"/>
      <sheetName val="Two Step Revenue Testing Master"/>
      <sheetName val="Global Data"/>
      <sheetName val="数据"/>
      <sheetName val="master"/>
      <sheetName val="合同库"/>
      <sheetName val="외화금융(97-03)"/>
      <sheetName val="Sheet1"/>
      <sheetName val="一般管理费用基础表01"/>
      <sheetName val="riastb-sh"/>
      <sheetName val="4-货币资金-现金"/>
      <sheetName val="G102"/>
      <sheetName val="制造成本预算表A3"/>
      <sheetName val="物流费用预算表(A4)"/>
      <sheetName val="销售费用预算表(A4)"/>
      <sheetName val="管理费用预算表(A4)"/>
      <sheetName val="信息费用预算表(A4) "/>
      <sheetName val="研发费用预算明细表A3"/>
      <sheetName val="Financial Exp明细分类账"/>
      <sheetName val="#REF!"/>
      <sheetName val="商誉Dy"/>
      <sheetName val="XL4Poppy"/>
      <sheetName val="2003海工"/>
      <sheetName val="III-1-9"/>
      <sheetName val="III-1-10"/>
      <sheetName val="III-1-2-1"/>
      <sheetName val="III-1-1"/>
      <sheetName val="III-1-8"/>
      <sheetName val="III-1-4"/>
      <sheetName val="III-1-6"/>
      <sheetName val="III-1-7"/>
      <sheetName val="III-1-5"/>
      <sheetName val="科目余额表"/>
      <sheetName val="清单定稿"/>
      <sheetName val="M_1_1"/>
      <sheetName val="出库截至测试"/>
      <sheetName val="入库截至测试"/>
      <sheetName val="KKKKKKKK"/>
      <sheetName val="其他应收款Dy"/>
      <sheetName val="其他业务成本Dy"/>
      <sheetName val="制造费用Dy"/>
      <sheetName val="数量金额总账"/>
      <sheetName val="W"/>
      <sheetName val="其他货币资金.dbf"/>
      <sheetName val="银行存款.dbf"/>
      <sheetName val="索引"/>
      <sheetName val="生产成本Dy"/>
      <sheetName val="合"/>
      <sheetName val="生产成本明细表"/>
      <sheetName val="制造费用明细表"/>
      <sheetName val="ZA-DY"/>
      <sheetName val="Mp-team 1"/>
      <sheetName val="户名"/>
      <sheetName val="盘存还原"/>
      <sheetName val="Sheet5"/>
      <sheetName val="2003.9"/>
      <sheetName val="索引表"/>
      <sheetName val="laroux"/>
      <sheetName val="生产成本明细账"/>
      <sheetName val="短期借款审定表"/>
      <sheetName val="营业收入审定表"/>
      <sheetName val="其他业务利润Dy"/>
      <sheetName val="标本-资产"/>
      <sheetName val="应收账款Dy"/>
      <sheetName val="销售费用审定表"/>
      <sheetName val="符号标识"/>
      <sheetName val="物料收发汇总表"/>
      <sheetName val="IV-2-7"/>
      <sheetName val="IV-2-20"/>
      <sheetName val="明细表（未审）"/>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平均年限法(基于入账原值和入账预计使用期间)"/>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会计科目"/>
      <sheetName val="#REF!"/>
      <sheetName val="Main"/>
      <sheetName val="Financ__Overview"/>
      <sheetName val="Toolbox"/>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
      <sheetName val="_701"/>
      <sheetName val="_702"/>
      <sheetName val="_703"/>
      <sheetName val="_704"/>
      <sheetName val="_705"/>
      <sheetName val="_712"/>
      <sheetName val="新产品贡献率"/>
      <sheetName val="________"/>
      <sheetName val="KKKKKKKK"/>
      <sheetName val="4.3.1物料损耗率"/>
      <sheetName val="设定"/>
      <sheetName val="福华整理6月负债表"/>
      <sheetName val="YS02-02"/>
      <sheetName val="_x005f_x0000__x005f_x0000__x005f_x0000__x005f_x0000__x0"/>
      <sheetName val="_04009"/>
      <sheetName val="_0401"/>
      <sheetName val="UFPrn20040930171821"/>
      <sheetName val="4-货币资金-现金"/>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REF"/>
      <sheetName val="订单"/>
      <sheetName val="选项表"/>
      <sheetName val="其他货币资金.dbf"/>
      <sheetName val="银行存款.dbf"/>
      <sheetName val="_x005f_x005f_x005f_x0000__x005f_x005f_x005f_x0000__x005"/>
      <sheetName val="_x005f_x005f_x005f_x005f_x005f_x005f_x005f_x0000__x005f"/>
      <sheetName val="资产表横向"/>
      <sheetName val="目录"/>
      <sheetName val="期初调整"/>
      <sheetName val="SMCTSSP2"/>
      <sheetName val="Market share"/>
      <sheetName val="fs(for Consol)"/>
      <sheetName val="10-2.固定资产处置表"/>
      <sheetName val="收入"/>
      <sheetName val="物业类型"/>
      <sheetName val="表格索引"/>
      <sheetName val="应收电费情况一览表"/>
      <sheetName val="_x005f_x005f_x005f_x005f_x005f_x005f_x005f_x005f_x005f_x005f_"/>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00__x005f_x0000__x005"/>
      <sheetName val="_x005f_x005f_x005f_x0000__x005f"/>
      <sheetName val="_x005f_x005f_x005f_x005f_"/>
      <sheetName val="_x005f_x005f_x005f_x005f_x005f_x005f_x005f_x005f_"/>
      <sheetName val="_x005f_x0000__x005f"/>
      <sheetName val="_x005f_x005f_"/>
      <sheetName val="基础值集"/>
      <sheetName val="计算稿封面"/>
      <sheetName val="门窗表"/>
      <sheetName val="计算稿"/>
      <sheetName val="4"/>
      <sheetName val="5"/>
      <sheetName val="6"/>
      <sheetName val="7"/>
      <sheetName val="8"/>
      <sheetName val="9"/>
      <sheetName val="10"/>
      <sheetName val="11"/>
      <sheetName val="12"/>
      <sheetName val="材料采购－原材料（购价）"/>
      <sheetName val="收入明细－按客户"/>
      <sheetName val="�ܱȱ�2��"/>
      <sheetName val="�Ʊȱ�2��"/>
      <sheetName val="���ۣ�2��"/>
      <sheetName val="�ʸ���"/>
      <sheetName val="ë��"/>
      <sheetName val="�ܱȱ�"/>
      <sheetName val="�̶����ɱ�Ԥ��"/>
      <sheetName val="���ڷ���"/>
      <sheetName val="11�Ȼ���"/>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Ӧ˰��"/>
      <sheetName val="������˷���"/>
      <sheetName val="��ˮ�����"/>
      <sheetName val="���ܱ�"/>
      <sheetName val="˵��"/>
      <sheetName val="_"/>
      <sheetName val="Sheet3"/>
      <sheetName val="SW-TEO"/>
      <sheetName val="C4_"/>
      <sheetName val="���[��2��"/>
      <sheetName val="삅ོ䚋栠Ѫ"/>
      <sheetName val="삅ོ"/>
      <sheetName val="삅ོ䚋"/>
      <sheetName val="삅ོ䚋栠"/>
      <sheetName val="삅"/>
      <sheetName val="调整后报表"/>
      <sheetName val="B5"/>
      <sheetName val="现金流量表"/>
      <sheetName val="报表附注"/>
      <sheetName val="非流动资产汇总"/>
      <sheetName val="基础数据配置"/>
      <sheetName val="总人口"/>
      <sheetName val="雪花干成本詨"/>
      <sheetName val="存货差异分析表"/>
      <sheetName val="一般预算收入"/>
      <sheetName val="行政区划"/>
      <sheetName val="C01-1"/>
      <sheetName val="尬尀一吀"/>
      <sheetName val="销售财务日报表②"/>
      <sheetName val="参照表"/>
      <sheetName val="46亩(新)"/>
      <sheetName val="钢筋计算表"/>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单位库"/>
      <sheetName val="电视监控"/>
      <sheetName val="Financ. Overview"/>
      <sheetName val="经济指标"/>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_200209"/>
      <sheetName val="07年产量预测"/>
      <sheetName val="萧山厂"/>
      <sheetName val="余杭厂"/>
      <sheetName val="嘉兴厂"/>
      <sheetName val="台州厂"/>
      <sheetName val="宁波厂"/>
      <sheetName val="温州厂"/>
      <sheetName val="西湖厂"/>
      <sheetName val="德清厂"/>
      <sheetName val="营销中心"/>
      <sheetName val="产能分析"/>
      <sheetName val="出厂前质量反馈 "/>
      <sheetName val="ADDITION"/>
      <sheetName val="BPR"/>
      <sheetName val="Var % Summary-TBR制造差异率汇总-全钢"/>
      <sheetName val="Var % Summary-PCR制造差异率汇总-半钢"/>
      <sheetName val="Register"/>
      <sheetName val="param"/>
      <sheetName val="6月"/>
      <sheetName val="þ"/>
      <sheetName val="发出商品"/>
      <sheetName val="参数"/>
      <sheetName val="ZH封面"/>
      <sheetName val="ZH-1明细表"/>
      <sheetName val="合并利"/>
      <sheetName val="E1020"/>
      <sheetName val="预收账款明细表"/>
      <sheetName val="利润调整过程表"/>
      <sheetName val="基本调整分录"/>
      <sheetName val="_x0010_"/>
      <sheetName val="月度毛利率分析表"/>
      <sheetName val="Var % Summary-BIAS制造差异率汇总-斜交"/>
      <sheetName val="基本内容"/>
      <sheetName val="12月-调整"/>
      <sheetName val="其他应付单位"/>
      <sheetName val="其他应付款程序表"/>
      <sheetName val="应付款项、应交税金申报表"/>
      <sheetName val="XREF"/>
      <sheetName val="新建工作表 "/>
      <sheetName val="明细分类账"/>
      <sheetName val="应收账款程序表"/>
      <sheetName val="应收账款明细表(2011)"/>
      <sheetName val="余良卿9月"/>
      <sheetName val="_x0"/>
      <sheetName val="_x005"/>
      <sheetName val="_x005f"/>
      <sheetName val="삅ོ䚋栠Ѫࡪ㋨ﯾ_xffff_ﱅ잃蔐緀薼糀謋⁎橓"/>
      <sheetName val="삅ོ䚋栠Ѫࡪ㋨"/>
      <sheetName val="삅ོ䚋栠Ѫࡪ㋨ﯾ_xffff_ﱅ잃蔐緀薼糀謋"/>
      <sheetName val="삅ོ䚋栠Ѫࡪ㋨ﯾ_xffff_ﱅ잃"/>
      <sheetName val="삅ོ䚋栠Ѫࡪ㋨ﯾ_xffff_ﱅ잃蔐緀薼糀"/>
      <sheetName val="삅ོ䚋栠Ѫࡪ㋨ﯾ_xffff_ﱅ잃蔐緀"/>
      <sheetName val="삅ོ䚋栠Ѫࡪ㋨ﯾ_xffff_ﱅ잃蔐緀薼"/>
      <sheetName val="삅ོ䚋栠Ѫࡪ㋨ﯾ_xffff_ﱅ잃蔐"/>
      <sheetName val="삅ོ䚋栠Ѫࡪ㋨ﯾ_xffff_ﱅ잃蔐緀薼糀謋⁎橓晴￻"/>
      <sheetName val="삅ོ䚋栠Ѫࡪ㋨ﯾ"/>
      <sheetName val="삅ོ䚋栠Ѫࡪ㋨ﯾ_xffff_ﱅ"/>
      <sheetName val="FA Breakdown"/>
      <sheetName val="PER SALES ORG"/>
      <sheetName val="索引"/>
      <sheetName val="_x005f_x0000_"/>
      <sheetName val="_x005f_x005f_x005f_x0000_"/>
      <sheetName val="提足折旧"/>
      <sheetName val="科目"/>
      <sheetName val="替代测试表"/>
      <sheetName val="无形资产明细表"/>
      <sheetName val="利过表"/>
      <sheetName val="完"/>
      <sheetName val="科目表"/>
      <sheetName val="现金"/>
      <sheetName val="银行存款"/>
      <sheetName val="应收账款"/>
      <sheetName val="固定资产—房屋建筑物"/>
      <sheetName val="固定资产—机器设备"/>
      <sheetName val="固定资产—车辆"/>
      <sheetName val="_x005f_x005f_x005f_x005f_x005f_x005f_x005f_x0000_"/>
      <sheetName val="客户编码"/>
      <sheetName val="物料编码"/>
      <sheetName val="费用程序表"/>
      <sheetName val="财费用程序表"/>
      <sheetName val="财务费用程序表"/>
      <sheetName val="其他液氨采购"/>
      <sheetName val="固定资产"/>
      <sheetName val="无形资产2012.3.31"/>
      <sheetName val="基本信息输入表"/>
      <sheetName val="RiskSign"/>
      <sheetName val="FSA"/>
      <sheetName val="FF-2 (1)"/>
      <sheetName val="HP"/>
      <sheetName val="DFA"/>
      <sheetName val="坯布"/>
      <sheetName val="材料"/>
      <sheetName val="外销"/>
      <sheetName val="五金"/>
      <sheetName val="S1单价表"/>
      <sheetName val="应交增值税明细表"/>
      <sheetName val="2006内陆运输"/>
      <sheetName val="业招费"/>
      <sheetName val="固定资产折旧"/>
      <sheetName val="摊销"/>
      <sheetName val="15-2固定资产投资"/>
      <sheetName val="15-3无形资产投资"/>
      <sheetName val="利润表"/>
      <sheetName val="非经营性资产及负债"/>
      <sheetName val="综合成本分析01.01-0205"/>
      <sheetName val="FY02"/>
      <sheetName val="关联方一览表"/>
      <sheetName val="T02"/>
      <sheetName val="T04"/>
      <sheetName val="科目代码"/>
      <sheetName val="4-6-1房屋建筑物 (股东及关联方财产抵押)"/>
      <sheetName val="113"/>
      <sheetName val="119"/>
      <sheetName val="221"/>
      <sheetName val="218"/>
      <sheetName val="12月份产成品入库"/>
      <sheetName val="QT07"/>
      <sheetName val="QT全年收发存"/>
      <sheetName val="208"/>
      <sheetName val="12月份原材料出库"/>
      <sheetName val="11月产成品入库"/>
      <sheetName val="QT01"/>
      <sheetName val="QT02"/>
      <sheetName val="209"/>
      <sheetName val="206"/>
      <sheetName val="207"/>
      <sheetName val="203"/>
      <sheetName val="212"/>
      <sheetName val="211"/>
      <sheetName val="210"/>
      <sheetName val="204"/>
      <sheetName val="205"/>
      <sheetName val="201"/>
      <sheetName val="生产设备"/>
      <sheetName val="生产设备(旧）"/>
      <sheetName val="_______"/>
      <sheetName val="主营业务收入成本审定明细表"/>
      <sheetName val="工程施工审定表"/>
      <sheetName val="盈余公积_（合并)"/>
      <sheetName val="124301_查询"/>
      <sheetName val="Third_party"/>
      <sheetName val="G_1R-Shou_COP_Gf"/>
      <sheetName val="Market_share"/>
      <sheetName val="fs(for_Consol)"/>
      <sheetName val="10-2_固定资产处置表"/>
      <sheetName val="营业成本审定表"/>
      <sheetName val="盘存还原"/>
      <sheetName val="风险评价表"/>
      <sheetName val="资产负债表(本部原报)"/>
      <sheetName val="Sheet2"/>
      <sheetName val="抵消分录来源"/>
      <sheetName val="费用分析"/>
      <sheetName val="固及累及减值审定表"/>
      <sheetName val="J&amp;Q"/>
      <sheetName val="Dic"/>
      <sheetName val="德清_x0001_"/>
      <sheetName val="原材料收发"/>
      <sheetName val="工程量计算"/>
      <sheetName val="价格"/>
      <sheetName val="以前年度损益调整"/>
      <sheetName val="应付帐款余额表"/>
      <sheetName val="或有事项"/>
      <sheetName val="关联方交易"/>
      <sheetName val="其他综合收益"/>
      <sheetName val="制造成本预算表A3"/>
      <sheetName val="合并范围"/>
      <sheetName val="应付融资租赁款"/>
      <sheetName val="专项应付款"/>
      <sheetName val="其他非流动负债"/>
      <sheetName val="classification"/>
      <sheetName val="Details"/>
      <sheetName val="4-2长投债券"/>
      <sheetName val="3流资汇总"/>
      <sheetName val="项目索引"/>
      <sheetName val="11度华丹͂_x0001__x0013_[SMCTSSP2.XLS]13度高浓"/>
      <sheetName val="Valuation"/>
      <sheetName val="报表项目"/>
      <sheetName val="基础资料"/>
      <sheetName val="2011预算"/>
      <sheetName val="基础数据"/>
      <sheetName val="数据"/>
      <sheetName val="岗位工资"/>
      <sheetName val="Palist"/>
      <sheetName val="销售部"/>
      <sheetName val="行政部"/>
      <sheetName val="PaDB"/>
      <sheetName val="PaDBFinance"/>
      <sheetName val="Pa"/>
      <sheetName val="DBFact"/>
      <sheetName val="9月芜湖亚凯新车成本考核表"/>
      <sheetName val="组织结构"/>
      <sheetName val="学历"/>
      <sheetName val="风险评估及计划类工作底稿"/>
      <sheetName val="Parameters"/>
      <sheetName val="程序表"/>
      <sheetName val="Setting"/>
      <sheetName val="Jaar 2000"/>
      <sheetName val="公司清单"/>
      <sheetName val="50362"/>
      <sheetName val="summary-1"/>
      <sheetName val="分配表1(原.辅.协）"/>
      <sheetName val="燃动分配表"/>
      <sheetName val="Repayment Summary"/>
      <sheetName val="UFPrn20070303114642"/>
      <sheetName val="关联交易-存款"/>
      <sheetName val="填表说明"/>
      <sheetName val="索引（补充）"/>
      <sheetName val="申报表封面（此表不填，填索引）"/>
      <sheetName val="填表注意事项（先看）"/>
      <sheetName val="链接表（勿动） 元)"/>
      <sheetName val="链接表（勿动）"/>
      <sheetName val="流动资产链接表"/>
      <sheetName val="存货链接表"/>
      <sheetName val="链接表"/>
      <sheetName val="企业基本情况"/>
      <sheetName val="两次基准日的对比 (0531与0831)"/>
      <sheetName val="两次基准日的对比"/>
      <sheetName val="长期股权投资表"/>
      <sheetName val="收益法汇总表"/>
      <sheetName val="链接表（勿动） (元表)"/>
      <sheetName val="链接表万元（勿动）"/>
      <sheetName val="流动资产链接表（勿动）"/>
      <sheetName val="贵阳精铸表格填报问题"/>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3在库周转材料"/>
      <sheetName val="3-9-4委托加工物资"/>
      <sheetName val="3-9-2原材料"/>
      <sheetName val="3-9-5-1产成品（库存商品）"/>
      <sheetName val="3-9-5-2产成品(开发产品)"/>
      <sheetName val="3-9-5-3产成品(出租开发产品)"/>
      <sheetName val="3-9-6-1在产品（自制半成品）"/>
      <sheetName val="报废工装模具"/>
      <sheetName val="3-9-8在用周转材料（工装模具）"/>
      <sheetName val="3-9-8在用周转材料（工装模具1）"/>
      <sheetName val="3-9-6-2在产品(开发成本)"/>
      <sheetName val="3-9-7发出商品"/>
      <sheetName val="3-9-8在用周转材料"/>
      <sheetName val="3-9-9未结算工程"/>
      <sheetName val="3-10一年到期非流动资产"/>
      <sheetName val="3-11其他流动资产"/>
      <sheetName val="4-非流动资产汇总"/>
      <sheetName val="4-1可供出售金融资产汇总"/>
      <sheetName val="4-1-2可出售-债券"/>
      <sheetName val="4-1-1可出售-股票"/>
      <sheetName val="4-1-3可出售-其他"/>
      <sheetName val="4-2持有到期投资"/>
      <sheetName val="4-3长期应收"/>
      <sheetName val="页面设置"/>
      <sheetName val="4-4长期股权投资"/>
      <sheetName val="4-5投资性房地产汇总表"/>
      <sheetName val="4-5-1投资性房地产"/>
      <sheetName val="4-5-2投资性房地产"/>
      <sheetName val="4-5-3投资性地产"/>
      <sheetName val="4-5-4投资性地产"/>
      <sheetName val="4-6固定资产汇总"/>
      <sheetName val="固定资产闲置报废及产权情况统计（不填）"/>
      <sheetName val="4-6-1房屋建筑物"/>
      <sheetName val="4-6-2构筑物"/>
      <sheetName val="4-6-3管道沟槽"/>
      <sheetName val="报废资产清单"/>
      <sheetName val="原购置设备"/>
      <sheetName val="4-6-4机器设备"/>
      <sheetName val="废钢价格"/>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2-4无形-技术、商标、著作权等"/>
      <sheetName val="4-13开发支出"/>
      <sheetName val="4-14商誉"/>
      <sheetName val="4-15长期待摊费用"/>
      <sheetName val="4-16递延所得税资产"/>
      <sheetName val="4-17其他非流动资产"/>
      <sheetName val="5-流动负债汇总"/>
      <sheetName val="流动负债链接表（不填勿动）"/>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sheetName val="6-1长期借款"/>
      <sheetName val="6-2应付债券"/>
      <sheetName val="6-3长期应付款"/>
      <sheetName val="非流动负债链接表（不填勿动）"/>
      <sheetName val="6-4专项应付款"/>
      <sheetName val="6-5预计负债"/>
      <sheetName val="6-6递延所得税负债"/>
      <sheetName val="6-7其他非流动负债"/>
      <sheetName val="或有事项声明书"/>
      <sheetName val="期后事项声明书"/>
      <sheetName val="ws9"/>
      <sheetName val="FF-21(a)"/>
      <sheetName val="报表格式"/>
      <sheetName val="单位名称"/>
      <sheetName val="自定义参数"/>
      <sheetName val="明细结果表"/>
      <sheetName val="生产数据表"/>
      <sheetName val="Collateral"/>
      <sheetName val="Disposition"/>
      <sheetName val="JC-5"/>
      <sheetName val="JC-4"/>
      <sheetName val=" "/>
      <sheetName val="剥离前"/>
      <sheetName val="????_x0"/>
      <sheetName val="??_x005"/>
      <sheetName val="_____x0"/>
      <sheetName val="___x005"/>
      <sheetName val="5.基础档案"/>
      <sheetName val="Breakdown"/>
      <sheetName val="2.25"/>
      <sheetName val="审前利润表趋势及结构分析表"/>
      <sheetName val="审定利润表"/>
      <sheetName val="TB IN&amp;CF&amp;SE"/>
      <sheetName val="审定BS"/>
      <sheetName val="_x0002__x0008__x0005_풀ֆ"/>
      <sheetName val="财务指标"/>
      <sheetName val="销项税金测算表"/>
      <sheetName val="合并资产表"/>
      <sheetName val="资过程-侨社运输"/>
      <sheetName val="预付账款明细表"/>
      <sheetName val="Contacts"/>
      <sheetName val="账项明细表"/>
      <sheetName val="Mp-team 1"/>
      <sheetName val="dm"/>
      <sheetName val="_x005f_x0002__x005f_x0008__x005f_x0005_풀ֆ"/>
      <sheetName val="eqpmad2䅡턐ぶ_x0011__x000f_SAPBEXundefined。"/>
      <sheetName val="_x005f_x005f_x005f_x0002__x005f_x005f_x005f_x0008__x005"/>
      <sheetName val="_x005f_x005f_x005f_x005f_x005f_x005f_x005f_x0002__x005f"/>
      <sheetName val="eqpmad2_x005f_x0000_䅡턐ぶ_x005f_x0011__x005f_x0000_"/>
      <sheetName val="短期投资股票投资_dbf"/>
      <sheetName val="短期投资国债投资_dbf"/>
      <sheetName val="股票投资收益_dbf"/>
      <sheetName val="其他货币海通_dbf"/>
      <sheetName val="其他货币零领路_dbf"/>
      <sheetName val="投资收益债券_dbf"/>
      <sheetName val="清单12_31"/>
      <sheetName val="summary_"/>
      <sheetName val="OR_Breakdown"/>
      <sheetName val="for_disclosure"/>
      <sheetName val="Sheet1_(11)"/>
      <sheetName val="利过表2010_10"/>
      <sheetName val="新建工作表_"/>
      <sheetName val="PER_SALES_ORG"/>
      <sheetName val="FA_Breakdown"/>
      <sheetName val="TB_IN&amp;CF&amp;SE"/>
      <sheetName val="无形资产2012_3_31"/>
      <sheetName val="Mp-team_1"/>
      <sheetName val="풀ֆ"/>
      <sheetName val="eqpmad2䅡턐ぶ_x0011_"/>
      <sheetName val="_x005f_x0002__x005f_x0008__x005"/>
      <sheetName val="_x005f_x005f_x005f_x0002__x005f"/>
      <sheetName val="eqpmad2_x005f_x005f_x005f_x0000_䅡턐ぶ_x005f_x005f_x"/>
      <sheetName val="_x0002__x0008__x005"/>
      <sheetName val="_x005f_x0002__x005f"/>
      <sheetName val="eqpmad2_x005f_x005f_x005f_x005f_x005f_x005f_x0000"/>
      <sheetName val="eqpmad2_x005f_x0000_䅡턐ぶ_x"/>
      <sheetName val="ADDITIO"/>
      <sheetName val="?_x005f"/>
      <sheetName val="삅ོ䚋栠Ѫ?ࡪ㋨ﯾ_xffff_ﱅ잃蔐緀薼糀謋⁎橓"/>
      <sheetName val="삅ོ䚋栠Ѫ?ࡪ㋨"/>
      <sheetName val="삅ོ䚋栠Ѫ?ࡪ㋨ﯾ_xffff_ﱅ잃蔐緀薼糀謋"/>
      <sheetName val="삅ོ䚋栠Ѫ?ࡪ㋨ﯾ_xffff_ﱅ잃"/>
      <sheetName val="삅ོ䚋栠Ѫ?ࡪ㋨ﯾ_xffff_ﱅ잃蔐緀薼糀"/>
      <sheetName val="삅ོ䚋栠Ѫ?ࡪ㋨ﯾ_xffff_ﱅ잃蔐緀"/>
      <sheetName val="삅ོ䚋栠Ѫ?ࡪ㋨ﯾ_xffff_ﱅ잃蔐緀薼"/>
      <sheetName val="삅ོ䚋栠Ѫ?ࡪ㋨ﯾ_xffff_ﱅ잃蔐"/>
      <sheetName val="삅ོ䚋栠Ѫ?ࡪ㋨ﯾ_xffff_ﱅ잃蔐緀薼糀謋⁎橓晴￻"/>
      <sheetName val="삅ོ䚋栠Ѫ?ࡪ㋨ﯾ"/>
      <sheetName val="삅ོ䚋栠Ѫ?ࡪ㋨ﯾ_xffff_ﱅ"/>
      <sheetName val="__x005f"/>
      <sheetName val="1461（12.6）"/>
      <sheetName val="明细数据表"/>
      <sheetName val="44资本公积"/>
      <sheetName val="评估结论"/>
      <sheetName val="外销涤布"/>
      <sheetName val="G2 COGS"/>
      <sheetName val="List"/>
      <sheetName val="ODA"/>
      <sheetName val="source"/>
      <sheetName val="4528"/>
      <sheetName val="_5081"/>
      <sheetName val="P1"/>
      <sheetName val="市场投诉数据分析表"/>
      <sheetName val="裂口投诉分析"/>
      <sheetName val="容量不足投诉分析"/>
      <sheetName val="cov"/>
      <sheetName val="Breakdown-本部"/>
      <sheetName val="O"/>
      <sheetName val="DATA"/>
      <sheetName val="S030北京兴业"/>
      <sheetName val="测算表"/>
      <sheetName val="2002.1-6管理费用"/>
      <sheetName val="Traduction"/>
      <sheetName val="_5534"/>
      <sheetName val="8042"/>
      <sheetName val="委托加工材料"/>
      <sheetName val="3080"/>
      <sheetName val="_5366"/>
      <sheetName val="SOF - June 00"/>
      <sheetName val="L3-1 AR ageing list"/>
      <sheetName val="合并抵销或调整分录（1）"/>
      <sheetName val="非合并关联往来"/>
      <sheetName val="Config"/>
      <sheetName val="Sheet5"/>
      <sheetName val="变更类型"/>
      <sheetName val="参数配置表"/>
      <sheetName val="统一接口_贷记卡自定义接口字段"/>
      <sheetName val="工程量"/>
      <sheetName val="21"/>
      <sheetName val="投标材料清单 "/>
      <sheetName val="盈A030617使用格式"/>
      <sheetName val="5201.2004"/>
      <sheetName val="清单"/>
      <sheetName val="楼宇价目表A10"/>
      <sheetName val="楼宇价目表A9"/>
      <sheetName val="楼宇价目表B1"/>
      <sheetName val="楼宇价目表B2"/>
      <sheetName val="8-经营现金流测算表"/>
      <sheetName val="NAME"/>
      <sheetName val="南苑基本库"/>
      <sheetName val="日报（扣除变更数）"/>
      <sheetName val="QY"/>
      <sheetName val="PRC GAAP"/>
      <sheetName val="dep08"/>
      <sheetName val="07-6068"/>
      <sheetName val="40-2701"/>
      <sheetName val="Tennancy"/>
      <sheetName val="TB"/>
      <sheetName val="Chart of Account"/>
      <sheetName val="定价标准"/>
      <sheetName val="成本台帐"/>
      <sheetName val="变更"/>
      <sheetName val="日报_无证（扣除变更数）"/>
      <sheetName val="日报_有证（扣除变更数）"/>
      <sheetName val="挞定退房"/>
      <sheetName val="$TB 1"/>
      <sheetName val="$TB"/>
      <sheetName val="FIRE Parameters"/>
      <sheetName val="P&amp;L"/>
      <sheetName val="Bev.Cost"/>
      <sheetName val="CFA"/>
      <sheetName val="Assumptions"/>
      <sheetName val="合同付款"/>
      <sheetName val="成本项目"/>
      <sheetName val="项目经营分析（投入产出）"/>
      <sheetName val="土建工程综合单价表"/>
      <sheetName val="土建工程综合单价组价明细表"/>
      <sheetName val="2.1设计部"/>
      <sheetName val="工商税收"/>
      <sheetName val="GDP"/>
      <sheetName val="地上结构重计量争议汇总表"/>
      <sheetName val="地下结构重计量争议汇总表"/>
      <sheetName val="00000ppy"/>
      <sheetName val="分类说明"/>
      <sheetName val="原因说明"/>
      <sheetName val="A3"/>
      <sheetName val="总说明"/>
      <sheetName val="220m2"/>
      <sheetName val="梁"/>
      <sheetName val="石材购买量统计"/>
      <sheetName val="下拉菜单"/>
      <sheetName val="工程量清单（一标段）"/>
      <sheetName val="XLR_NoRangeSheet"/>
      <sheetName val="人工费取费"/>
      <sheetName val="综合单价分析表"/>
      <sheetName val="代码表"/>
      <sheetName val="二层"/>
      <sheetName val="固化库"/>
      <sheetName val="工程量汇总表"/>
      <sheetName val="5期B栋会所装饰精装修"/>
      <sheetName val="强电清单"/>
      <sheetName val="防水工程"/>
      <sheetName val="月计划"/>
      <sheetName val="单价"/>
      <sheetName val="Criteria"/>
      <sheetName val="Wl. Fin."/>
      <sheetName val="JOA首頁"/>
      <sheetName val="单价分析表"/>
      <sheetName val="分部分项清单(模板)"/>
      <sheetName val="地梁"/>
      <sheetName val="装饰部分"/>
      <sheetName val="2006年10月"/>
      <sheetName val="隔墙"/>
      <sheetName val="土方、桩基、支护、降水工程综合单价表"/>
      <sheetName val="土方、桩基、支护、降水工程综合单价组价明细表"/>
      <sheetName val="金双楠项目"/>
      <sheetName val="跟踪分析表"/>
      <sheetName val="成本下降版"/>
      <sheetName val="中小学生"/>
      <sheetName val="D房底稿"/>
      <sheetName val="A1-1"/>
      <sheetName val="A1-2"/>
      <sheetName val="A1-3"/>
      <sheetName val="A2-1"/>
      <sheetName val="A2-2"/>
      <sheetName val="BS房底稿"/>
      <sheetName val="隔墙、幕墙"/>
      <sheetName val="B1-4"/>
      <sheetName val="B1-5"/>
      <sheetName val="B2-4"/>
      <sheetName val="B2-5"/>
      <sheetName val="B3-1"/>
      <sheetName val="C1-2"/>
      <sheetName val="C2-2"/>
      <sheetName val="C2-3"/>
      <sheetName val="C3-1"/>
      <sheetName val="C4-1"/>
      <sheetName val="D1-4"/>
      <sheetName val="D1-5"/>
      <sheetName val="D1-6"/>
      <sheetName val="主材表（给排水）"/>
      <sheetName val="装修材料费"/>
      <sheetName val="算分表"/>
      <sheetName val="施工参考单价报价表"/>
      <sheetName val="其它工作项目报价清单"/>
      <sheetName val="甲指乙供材料报价表"/>
      <sheetName val="temp"/>
      <sheetName val="清单（不打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明细账"/>
      <sheetName val="明细账 (2)"/>
      <sheetName val="总分类账"/>
      <sheetName val="明细账 (3)"/>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您好"/>
      <sheetName val="休息"/>
      <sheetName val="首页"/>
      <sheetName val="报表格式"/>
      <sheetName val="未审资产负债表"/>
      <sheetName val="未审利润表"/>
      <sheetName val="未审现金流量表"/>
      <sheetName val="现金流量表审计工作底稿"/>
      <sheetName val="审计调整分录（1）"/>
      <sheetName val="审计调整分录（2）"/>
      <sheetName val="客户报出-资产负债表"/>
      <sheetName val="客户报出-利润表"/>
      <sheetName val="1"/>
      <sheetName val="2"/>
      <sheetName val="3"/>
      <sheetName val="客户报出-现金流量表"/>
      <sheetName val="所有者权益增减变动表"/>
      <sheetName val="试算平衡表-期末数"/>
      <sheetName val="试算平衡表-期初数"/>
      <sheetName val="试算平衡表-现金流量表"/>
      <sheetName val="报表分析-资产负债表"/>
      <sheetName val="报表分析-利润表"/>
      <sheetName val="使用说明"/>
      <sheetName val="财务比率分析表"/>
      <sheetName val="审定表"/>
      <sheetName val="正式版信息"/>
      <sheetName val="审定表模板"/>
      <sheetName val="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锦江外事与锦江汽车本部调拨核对"/>
      <sheetName val="固定资产表"/>
      <sheetName val="固定资产增减变动"/>
      <sheetName val="复核本期新增的固定资产"/>
      <sheetName val="固定资产&amp;累计折旧"/>
      <sheetName val="明细分类账"/>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增减变动"/>
      <sheetName val="其他应付款科目余额2005.12.31"/>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ZP"/>
      <sheetName val="ZP1"/>
      <sheetName val="在建工程"/>
      <sheetName val="ZP2"/>
      <sheetName val="ZP3"/>
      <sheetName val="工程抽查"/>
      <sheetName val="5-6#材料账"/>
      <sheetName val="5-6#设备及材料采购合同及清单明细表"/>
      <sheetName val="5-6#线预付款账"/>
      <sheetName val="5#6#费用账"/>
      <sheetName val="决算账"/>
      <sheetName val="5-6#工程合同及费用支付明细表"/>
      <sheetName val="总降扩容抽查"/>
      <sheetName val="总降扩容工程合同及支付明细表"/>
      <sheetName val="改质沥青抽查"/>
      <sheetName val="改质沥青工程合同及费用支付明细表"/>
      <sheetName val="改质沥青材料合同及支付明细表"/>
      <sheetName val="募集资金项目2007年度使用公司流动资金统计表"/>
      <sheetName val="ZP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余额"/>
      <sheetName val="主营收入"/>
      <sheetName val="其他收入"/>
      <sheetName val="税金及附加"/>
      <sheetName val="营业外支出"/>
      <sheetName val="所得税"/>
      <sheetName val="管理"/>
      <sheetName val="财务"/>
      <sheetName val="已归还投资"/>
      <sheetName val="盈余公积"/>
      <sheetName val="未分配利润"/>
      <sheetName val="其他应收余额"/>
      <sheetName val="其他应收"/>
      <sheetName val="其他应付余额"/>
      <sheetName val="其他应付"/>
      <sheetName val="工会"/>
      <sheetName val="社保"/>
      <sheetName val="无形资产"/>
      <sheetName val="累计折旧"/>
      <sheetName val="资产清单"/>
      <sheetName val="固定资产"/>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porting"/>
      <sheetName val="未合并子公司"/>
      <sheetName val="未合并联营公司"/>
      <sheetName val="联营公司"/>
      <sheetName val="其他股权投资"/>
      <sheetName val="债权投资"/>
      <sheetName val="长期股权投资差额"/>
      <sheetName val="合并价差"/>
      <sheetName val="sheet1"/>
      <sheetName val="detail"/>
      <sheetName val="Tickmarks"/>
      <sheetName val="#REF!"/>
      <sheetName val="目录"/>
      <sheetName val="短期投资"/>
      <sheetName val="SW-TEO"/>
      <sheetName val="Sheet2"/>
      <sheetName val="Sheet3"/>
      <sheetName val="B"/>
      <sheetName val="POWER ASSUMPTIONS"/>
      <sheetName val="Open"/>
      <sheetName val="Valuation"/>
      <sheetName val="集团外部关联方往来函证控制"/>
      <sheetName val="集团外部关联方交易及往来"/>
      <sheetName val="G.1R-Shou COP Gf"/>
      <sheetName val="P&amp;L weekly"/>
      <sheetName val="Sch PR-2"/>
      <sheetName val="Sch PR-3"/>
      <sheetName val="eqpmad2"/>
      <sheetName val="索引"/>
      <sheetName val="应付账款Dy"/>
      <sheetName val="投保项目"/>
      <sheetName val="披露表(国资)"/>
      <sheetName val="Common Assumptions"/>
      <sheetName val="#REF"/>
      <sheetName val="XREF"/>
      <sheetName val="Sale breakdown"/>
      <sheetName val="2002年关联方余额及交易"/>
      <sheetName val="Market share"/>
      <sheetName val="27设备-设备成本"/>
      <sheetName val="25土建-全钢一期二期"/>
      <sheetName val="25土建-全钢三期"/>
      <sheetName val="26其他土建"/>
      <sheetName val="核算项目余额表"/>
      <sheetName val="10-3.采购固定资产清单"/>
      <sheetName val="Reconciliation"/>
      <sheetName val="固定资产2001年折旧"/>
      <sheetName val="所得税凭证抽查"/>
      <sheetName val="应收票据(关联方)"/>
      <sheetName val="param"/>
      <sheetName val="CMC"/>
      <sheetName val="Sales branch breakdown"/>
      <sheetName val="2012试算平衡"/>
      <sheetName val="2011试算平衡"/>
      <sheetName val="明细表"/>
      <sheetName val="说明"/>
      <sheetName val="收入"/>
      <sheetName val="Toolbox"/>
      <sheetName val="序时账"/>
      <sheetName val="UFPrn20090223104227"/>
      <sheetName val="未展开"/>
      <sheetName val="参数"/>
      <sheetName val="设定"/>
      <sheetName val="明细分类账"/>
      <sheetName val="工时统计"/>
      <sheetName val="YS02-02"/>
      <sheetName val="E1020"/>
      <sheetName val="内部购入存货明细表"/>
      <sheetName val="清单"/>
      <sheetName val="基本信息及要求"/>
      <sheetName val="附注"/>
      <sheetName val="试算表"/>
      <sheetName val="表7递延所得税"/>
      <sheetName val="R050资产减值明细表"/>
      <sheetName val="应收帐款"/>
      <sheetName val="EJE Entry"/>
      <sheetName val="bkd"/>
      <sheetName val="封面 Cover"/>
      <sheetName val="目录 Index"/>
      <sheetName val="填列说明"/>
      <sheetName val="2005-interco"/>
      <sheetName val="Detail Test&amp;函证明细"/>
      <sheetName val="breakdown 母分公司"/>
      <sheetName val="Summary"/>
      <sheetName val="Deferred tax"/>
      <sheetName val="应付职工薪酬"/>
      <sheetName val="item"/>
      <sheetName val="应交税金"/>
      <sheetName val="dm"/>
      <sheetName val="1"/>
      <sheetName val="QQ"/>
      <sheetName val="UFPrn20091031094822"/>
      <sheetName val="企业表一"/>
      <sheetName val="M-5C"/>
      <sheetName val="M-5A"/>
      <sheetName val="UFPrn20090217104332"/>
      <sheetName val="FA"/>
      <sheetName val="新城资金明细"/>
      <sheetName val="申鑫大厦租金明细"/>
      <sheetName val="三林明细"/>
      <sheetName val="东陆明细"/>
      <sheetName val="关联交易-存款"/>
      <sheetName val="预收帐款"/>
      <sheetName val="STATPARA"/>
      <sheetName val="9-1折旧"/>
      <sheetName val="XL4Poppy"/>
      <sheetName val="房屋建筑物"/>
      <sheetName val="Rental Commitment 06.01"/>
      <sheetName val="会计科目设置"/>
      <sheetName val="master"/>
      <sheetName val="Worksheet in 5241-2 2003 Long T"/>
      <sheetName val="原材料-纸张帐"/>
      <sheetName val="试算平衡表"/>
      <sheetName val="XBase"/>
      <sheetName val="13-1基准日营运资金测算表"/>
      <sheetName val="13-2营运资金预测"/>
      <sheetName val="2011-2013年财务指标表"/>
      <sheetName val="折现率"/>
      <sheetName val="summary "/>
      <sheetName val="CARPARK STORE"/>
      <sheetName val="C01-1"/>
      <sheetName val="GDP"/>
      <sheetName val="农业用地"/>
      <sheetName val="盘点表"/>
      <sheetName val="Suppliers"/>
      <sheetName val="数据表"/>
      <sheetName val="04.9.30"/>
      <sheetName val="基本信息输入表"/>
      <sheetName val="conWP"/>
      <sheetName val="Assump2"/>
      <sheetName val="其他应付款"/>
      <sheetName val="CQFMA"/>
      <sheetName val="KKKKKKKK"/>
      <sheetName val="Dic"/>
      <sheetName val="03资产负债表"/>
      <sheetName val="04利润表"/>
      <sheetName val="UFPrn20040930171821"/>
      <sheetName val="125PIECE"/>
      <sheetName val="选择键"/>
      <sheetName val="FBC86-07"/>
      <sheetName val="G9-1"/>
      <sheetName val="for disclosure"/>
      <sheetName val="FA Breakdown"/>
      <sheetName val="销售成本"/>
      <sheetName val="管理费用"/>
      <sheetName val="利润表"/>
      <sheetName val="财务费用"/>
      <sheetName val="材料"/>
      <sheetName val="银行借款-指南"/>
      <sheetName val="Sheet8"/>
      <sheetName val="附20-对外借款"/>
      <sheetName val="附19-经营租赁承诺"/>
      <sheetName val="附18-资本承诺"/>
      <sheetName val="附21-其他事项"/>
      <sheetName val="附26-股本实收资本"/>
      <sheetName val="附27-资本公积与盈余公积"/>
      <sheetName val="For Report"/>
      <sheetName val="基础资料"/>
      <sheetName val="AJE Entry-活塞"/>
      <sheetName val="培训中心"/>
      <sheetName val="UFPrn20090217100806"/>
      <sheetName val="基本信息"/>
      <sheetName val="投资&amp;权益披露"/>
      <sheetName val="清单12.31"/>
      <sheetName val="使用说明"/>
      <sheetName val="Semi-An CF"/>
      <sheetName val="K1 1 宁总"/>
      <sheetName val="O2"/>
      <sheetName val="G1"/>
      <sheetName val="Impairment losses"/>
      <sheetName val="wwtb"/>
      <sheetName val="AR"/>
      <sheetName val="Guidance-English"/>
      <sheetName val="PTC"/>
      <sheetName val="Validation"/>
      <sheetName val="Mov‘2008"/>
      <sheetName val="Mov‘2007"/>
      <sheetName val="Mov‘2005"/>
      <sheetName val="Mov‘2006"/>
      <sheetName val="MarketShare"/>
      <sheetName val="accode"/>
      <sheetName val="A16C"/>
      <sheetName val="审计调整"/>
      <sheetName val="DATA"/>
      <sheetName val="E3关联方余额20141231"/>
      <sheetName val="E3关联方余额2012"/>
      <sheetName val="loan database"/>
      <sheetName val="UFPrn20090217095917"/>
      <sheetName val="收入明细－按客户"/>
      <sheetName val="封面"/>
      <sheetName val="外地"/>
      <sheetName val="坯布"/>
      <sheetName val="外销"/>
      <sheetName val="UFPrn20040104084034"/>
      <sheetName val="A430"/>
      <sheetName val="UFPrn20090217100744"/>
      <sheetName val="递延所得税资产工作底稿"/>
      <sheetName val="UFPrn20100117103748"/>
      <sheetName val="表5销售费用分析预测表"/>
      <sheetName val="填表封面"/>
      <sheetName val="资产负债表（合并）"/>
      <sheetName val="表1销量、收入、成本及吨油毛利测算表"/>
      <sheetName val="利润表（合并）"/>
      <sheetName val="表3其他业务收支预测表"/>
      <sheetName val="5折旧预测ok"/>
      <sheetName val="ENT"/>
      <sheetName val="FTHL"/>
      <sheetName val="GX"/>
      <sheetName val="IN"/>
      <sheetName val="ITCD"/>
      <sheetName val="LVLT"/>
      <sheetName val="MFNX"/>
      <sheetName val="NOPT"/>
      <sheetName val="TCM"/>
      <sheetName val="TSIX"/>
      <sheetName val="WCG"/>
      <sheetName val="会计科目"/>
      <sheetName val="GenAssms"/>
      <sheetName val="数量金额总账"/>
      <sheetName val="销账"/>
      <sheetName val="银行存款明细G2001"/>
      <sheetName val="差异调整97"/>
      <sheetName val="“预收账款”余额明细表"/>
      <sheetName val="Financial Statement"/>
      <sheetName val="99累油"/>
      <sheetName val="代码分类"/>
      <sheetName val="2002Intra Tran"/>
      <sheetName val="2004"/>
      <sheetName val="_04009"/>
      <sheetName val="_0401"/>
      <sheetName val="工会"/>
      <sheetName val="社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ntroduction"/>
      <sheetName val="Breakdown"/>
      <sheetName val="disclosure"/>
      <sheetName val="Spot"/>
      <sheetName val="Forward (CNY)"/>
      <sheetName val="Forward(USD)"/>
      <sheetName val="SWAP(CNY)"/>
      <sheetName val="SWAP(USD)"/>
      <sheetName val="IRS"/>
      <sheetName val="option"/>
      <sheetName val="Ex. rate"/>
      <sheetName val="libor"/>
      <sheetName val="IRS(PBC)"/>
      <sheetName val="XREF"/>
      <sheetName val="Tickmarks"/>
      <sheetName val="预收帐款"/>
      <sheetName val="Rental Commitment 06.01"/>
      <sheetName val="detail"/>
      <sheetName val="Common Assumptions"/>
      <sheetName val="yb"/>
      <sheetName val="#REF!"/>
      <sheetName val="Sch PR-2"/>
      <sheetName val="Sch PR-3"/>
      <sheetName val="Sheet1"/>
      <sheetName val="Worksheet in (C) 5790 Derivativ"/>
      <sheetName val="B"/>
      <sheetName val="HO Checking"/>
      <sheetName val="Sheet2"/>
      <sheetName val="Breakdown RMB"/>
      <sheetName val="收入"/>
      <sheetName val="说明"/>
      <sheetName val="eqpmad2"/>
      <sheetName val="披露表(国资)"/>
      <sheetName val="Movement Schedule"/>
      <sheetName val="资本支出承担sample design"/>
      <sheetName val="3. 存放同业款项（财务管理部）"/>
      <sheetName val="ExchangeRate"/>
      <sheetName val="Links"/>
      <sheetName val="Lead"/>
      <sheetName val="3-1-1现金"/>
      <sheetName val="17应付票据明细表"/>
      <sheetName val="损益表"/>
      <sheetName val="附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solidFill>
          <a:srgbClr val="FFFFFF"/>
        </a:solidFill>
        <a:ln w="9525" cap="flat" cmpd="sng" algn="ctr">
          <a:solidFill>
            <a:srgbClr val="000000"/>
          </a:solidFill>
          <a:prstDash val="solid"/>
          <a:round/>
        </a:ln>
      </a:spPr>
      <a:bodyPr/>
      <a:lstStyle/>
    </a:spDef>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41.xml"/></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42.xml"/></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3.xml"/></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4.xml"/></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5.xml"/></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6.xml"/></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7.xml"/></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48.xml"/></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49.xml"/></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omments" Target="../comments50.xml"/></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omments" Target="../comments51.xml"/></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omments" Target="../comments52.xml"/></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comments" Target="../comments53.xml"/></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comments" Target="../comments54.xml"/></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comments" Target="../comments55.xml"/></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comments" Target="../comments56.xml"/></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comments" Target="../comments57.xml"/></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comments" Target="../comments58.xml"/></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comments" Target="../comments59.xml"/></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comments" Target="../comments60.xml"/></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comments" Target="../comments61.xml"/></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comments" Target="../comments6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3.xml"/></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comments" Target="../comments63.xml"/></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comments" Target="../comments64.xml"/></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comments" Target="../comments65.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5.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6.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7.xml"/></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8.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9.xml"/></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0.xml"/></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21.xml"/></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2.xml"/></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3.xml"/></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4.xml"/></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5.xml"/></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6.xml"/></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7.xml"/></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8.xml"/></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9.xml"/></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0.xml"/></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1.xml"/></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2.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2.xml"/></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3.xml"/></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4.xml"/></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5.xml"/></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6.xml"/></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7.xml"/></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8.xml"/></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39.xml"/></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4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P42"/>
  <sheetViews>
    <sheetView topLeftCell="B1" workbookViewId="0">
      <selection activeCell="U15" sqref="U15"/>
    </sheetView>
  </sheetViews>
  <sheetFormatPr defaultColWidth="9" defaultRowHeight="15.75"/>
  <cols>
    <col min="1" max="1" width="2" style="914" customWidth="1"/>
    <col min="2" max="3" width="3.16666666666667" style="914" customWidth="1"/>
    <col min="4" max="4" width="10.1666666666667" style="914" customWidth="1"/>
    <col min="5" max="5" width="3.16666666666667" style="914" customWidth="1"/>
    <col min="6" max="6" width="5.16666666666667" style="914" customWidth="1"/>
    <col min="7" max="7" width="3.16666666666667" style="914" customWidth="1"/>
    <col min="8" max="8" width="3.08333333333333" style="914" customWidth="1"/>
    <col min="9" max="9" width="3.16666666666667" style="914" customWidth="1"/>
    <col min="10" max="10" width="3.08333333333333" style="914" customWidth="1"/>
    <col min="11" max="11" width="3.16666666666667" style="914" customWidth="1"/>
    <col min="12" max="12" width="6.16666666666667" style="914" customWidth="1"/>
    <col min="13" max="13" width="15.5" style="914" customWidth="1"/>
    <col min="14" max="14" width="3.08333333333333" style="914" customWidth="1"/>
    <col min="15" max="15" width="3.16666666666667" style="914" customWidth="1"/>
    <col min="16" max="16" width="4.16666666666667" style="914" customWidth="1"/>
    <col min="17" max="17" width="8.66666666666667" style="914" customWidth="1"/>
    <col min="18" max="16384" width="9" style="914"/>
  </cols>
  <sheetData>
    <row r="1" ht="20.25" customHeight="1" spans="1:16">
      <c r="A1" s="1364"/>
      <c r="B1" s="1365" t="s">
        <v>0</v>
      </c>
      <c r="C1" s="1365"/>
      <c r="D1" s="1366"/>
      <c r="E1" s="1366"/>
      <c r="F1" s="1366"/>
      <c r="G1" s="1366"/>
      <c r="H1" s="1366"/>
      <c r="I1" s="1366"/>
      <c r="J1" s="1366"/>
      <c r="K1" s="1366"/>
      <c r="L1" s="1366"/>
      <c r="M1" s="1366"/>
      <c r="N1" s="1366"/>
      <c r="O1" s="1366"/>
      <c r="P1" s="1367"/>
    </row>
    <row r="2" ht="18" customHeight="1" spans="1:16">
      <c r="A2" s="1367"/>
      <c r="B2" s="1368"/>
      <c r="C2" s="1369"/>
      <c r="D2" s="1369"/>
      <c r="E2" s="1369"/>
      <c r="F2" s="1369"/>
      <c r="G2" s="1369"/>
      <c r="H2" s="1369"/>
      <c r="I2" s="1369"/>
      <c r="J2" s="1369"/>
      <c r="K2" s="1369"/>
      <c r="L2" s="1369"/>
      <c r="M2" s="1369"/>
      <c r="N2" s="1369"/>
      <c r="O2" s="1423"/>
      <c r="P2" s="1424"/>
    </row>
    <row r="3" ht="30.75" hidden="1" customHeight="1" spans="1:16">
      <c r="A3" s="1370"/>
      <c r="B3" s="1371"/>
      <c r="C3" s="1372"/>
      <c r="D3" s="1373"/>
      <c r="E3" s="1373"/>
      <c r="F3" s="1373"/>
      <c r="G3" s="1373"/>
      <c r="H3" s="1373"/>
      <c r="I3" s="1373"/>
      <c r="J3" s="1373"/>
      <c r="K3" s="1373"/>
      <c r="L3" s="1373"/>
      <c r="M3" s="1373"/>
      <c r="N3" s="1425"/>
      <c r="O3" s="1426"/>
      <c r="P3" s="1427"/>
    </row>
    <row r="4" ht="45.75" customHeight="1" spans="1:16">
      <c r="A4" s="1370"/>
      <c r="B4" s="1371"/>
      <c r="C4" s="1374" t="s">
        <v>1</v>
      </c>
      <c r="D4" s="1375"/>
      <c r="E4" s="1375"/>
      <c r="F4" s="1375"/>
      <c r="G4" s="1375"/>
      <c r="H4" s="1375"/>
      <c r="I4" s="1375"/>
      <c r="J4" s="1375"/>
      <c r="K4" s="1375"/>
      <c r="L4" s="1375"/>
      <c r="M4" s="1375"/>
      <c r="N4" s="1428"/>
      <c r="O4" s="1426"/>
      <c r="P4" s="1427"/>
    </row>
    <row r="5" ht="21.75" customHeight="1" spans="1:16">
      <c r="A5" s="1376"/>
      <c r="B5" s="1371"/>
      <c r="C5" s="1377"/>
      <c r="D5" s="1378" t="s">
        <v>2</v>
      </c>
      <c r="E5" s="1379"/>
      <c r="F5" s="1379"/>
      <c r="G5" s="1379"/>
      <c r="H5" s="1379"/>
      <c r="I5" s="1379"/>
      <c r="J5" s="1379"/>
      <c r="K5" s="1379"/>
      <c r="L5" s="1379"/>
      <c r="M5" s="1379"/>
      <c r="N5" s="1429"/>
      <c r="O5" s="1426"/>
      <c r="P5" s="1430"/>
    </row>
    <row r="6" ht="6" hidden="1" customHeight="1" spans="1:16">
      <c r="A6" s="1367"/>
      <c r="B6" s="1371"/>
      <c r="C6" s="1377"/>
      <c r="D6" s="1380"/>
      <c r="E6" s="1380"/>
      <c r="F6" s="1380"/>
      <c r="G6" s="1380"/>
      <c r="H6" s="1380"/>
      <c r="I6" s="1380"/>
      <c r="J6" s="1380"/>
      <c r="K6" s="1380"/>
      <c r="L6" s="1380"/>
      <c r="M6" s="1380"/>
      <c r="N6" s="1429"/>
      <c r="O6" s="1426"/>
      <c r="P6" s="1427"/>
    </row>
    <row r="7" ht="20.25" customHeight="1" spans="1:16">
      <c r="A7" s="1367"/>
      <c r="B7" s="1371"/>
      <c r="C7" s="1377"/>
      <c r="D7" s="1381" t="s">
        <v>3</v>
      </c>
      <c r="E7" s="1382"/>
      <c r="F7" s="1383" t="s">
        <v>4</v>
      </c>
      <c r="G7" s="1384"/>
      <c r="H7" s="1384"/>
      <c r="I7" s="1384"/>
      <c r="J7" s="1384"/>
      <c r="K7" s="1384"/>
      <c r="L7" s="1384"/>
      <c r="M7" s="1431"/>
      <c r="N7" s="1429"/>
      <c r="O7" s="1426"/>
      <c r="P7" s="1427"/>
    </row>
    <row r="8" ht="9" customHeight="1" spans="1:16">
      <c r="A8" s="1367"/>
      <c r="B8" s="1371"/>
      <c r="C8" s="1377"/>
      <c r="D8" s="1385"/>
      <c r="E8" s="1386"/>
      <c r="F8" s="1386"/>
      <c r="G8" s="1386"/>
      <c r="H8" s="1386"/>
      <c r="I8" s="1386"/>
      <c r="J8" s="1386"/>
      <c r="K8" s="1386"/>
      <c r="L8" s="1386"/>
      <c r="M8" s="1432"/>
      <c r="N8" s="1429"/>
      <c r="O8" s="1426"/>
      <c r="P8" s="1427"/>
    </row>
    <row r="9" ht="20.25" customHeight="1" spans="1:16">
      <c r="A9" s="1367"/>
      <c r="B9" s="1371"/>
      <c r="C9" s="1377"/>
      <c r="D9" s="1387" t="s">
        <v>5</v>
      </c>
      <c r="E9" s="1388"/>
      <c r="F9" s="1389">
        <v>2023</v>
      </c>
      <c r="G9" s="1390" t="s">
        <v>6</v>
      </c>
      <c r="H9" s="1389" t="s">
        <v>7</v>
      </c>
      <c r="I9" s="1390" t="s">
        <v>8</v>
      </c>
      <c r="J9" s="1389" t="s">
        <v>9</v>
      </c>
      <c r="K9" s="1390" t="s">
        <v>10</v>
      </c>
      <c r="L9" s="1433"/>
      <c r="M9" s="1434"/>
      <c r="N9" s="1429"/>
      <c r="O9" s="1426"/>
      <c r="P9" s="1427"/>
    </row>
    <row r="10" ht="9" customHeight="1" spans="1:16">
      <c r="A10" s="1367"/>
      <c r="B10" s="1371"/>
      <c r="C10" s="1377"/>
      <c r="D10" s="1391"/>
      <c r="E10" s="1392"/>
      <c r="F10" s="1393"/>
      <c r="G10" s="1393"/>
      <c r="H10" s="1393"/>
      <c r="I10" s="1393"/>
      <c r="J10" s="1393"/>
      <c r="K10" s="1393"/>
      <c r="L10" s="1392"/>
      <c r="M10" s="1435"/>
      <c r="N10" s="1429"/>
      <c r="O10" s="1426"/>
      <c r="P10" s="1427"/>
    </row>
    <row r="11" ht="20.25" customHeight="1" spans="1:16">
      <c r="A11" s="1367"/>
      <c r="B11" s="1371"/>
      <c r="C11" s="1377"/>
      <c r="D11" s="1394" t="s">
        <v>11</v>
      </c>
      <c r="E11" s="1395"/>
      <c r="F11" s="1395"/>
      <c r="G11" s="1396" t="s">
        <v>12</v>
      </c>
      <c r="H11" s="1395"/>
      <c r="I11" s="1395"/>
      <c r="J11" s="1395"/>
      <c r="K11" s="1395"/>
      <c r="L11" s="1395"/>
      <c r="M11" s="1436"/>
      <c r="N11" s="1429"/>
      <c r="O11" s="1426"/>
      <c r="P11" s="1427"/>
    </row>
    <row r="12" ht="9" customHeight="1" spans="1:16">
      <c r="A12" s="1367"/>
      <c r="B12" s="1371"/>
      <c r="C12" s="1377"/>
      <c r="D12" s="1397"/>
      <c r="E12" s="1398"/>
      <c r="F12" s="1398"/>
      <c r="G12" s="1398"/>
      <c r="H12" s="1398"/>
      <c r="I12" s="1398"/>
      <c r="J12" s="1398"/>
      <c r="K12" s="1398"/>
      <c r="L12" s="1398"/>
      <c r="M12" s="1437"/>
      <c r="N12" s="1429"/>
      <c r="O12" s="1426"/>
      <c r="P12" s="1427"/>
    </row>
    <row r="13" ht="20.25" customHeight="1" spans="1:16">
      <c r="A13" s="1367"/>
      <c r="B13" s="1371"/>
      <c r="C13" s="1377"/>
      <c r="D13" s="1399" t="s">
        <v>13</v>
      </c>
      <c r="E13" s="1400"/>
      <c r="F13" s="1401" t="s">
        <v>14</v>
      </c>
      <c r="G13" s="1402" t="s">
        <v>6</v>
      </c>
      <c r="H13" s="1401" t="s">
        <v>15</v>
      </c>
      <c r="I13" s="1402" t="s">
        <v>8</v>
      </c>
      <c r="J13" s="1401" t="s">
        <v>16</v>
      </c>
      <c r="K13" s="1402" t="s">
        <v>10</v>
      </c>
      <c r="L13" s="1438"/>
      <c r="M13" s="1439"/>
      <c r="N13" s="1429"/>
      <c r="O13" s="1426"/>
      <c r="P13" s="1427"/>
    </row>
    <row r="14" ht="9" customHeight="1" spans="1:16">
      <c r="A14" s="1367"/>
      <c r="B14" s="1371"/>
      <c r="C14" s="1377"/>
      <c r="D14" s="1403"/>
      <c r="E14" s="1403"/>
      <c r="F14" s="1403"/>
      <c r="G14" s="1403"/>
      <c r="H14" s="1403"/>
      <c r="I14" s="1403"/>
      <c r="J14" s="1403"/>
      <c r="K14" s="1403"/>
      <c r="L14" s="1403"/>
      <c r="M14" s="1403"/>
      <c r="N14" s="1429"/>
      <c r="O14" s="1426"/>
      <c r="P14" s="1427"/>
    </row>
    <row r="15" ht="22.5" customHeight="1" spans="1:16">
      <c r="A15" s="1367"/>
      <c r="B15" s="1371"/>
      <c r="C15" s="1377"/>
      <c r="D15" s="1378" t="s">
        <v>17</v>
      </c>
      <c r="E15" s="1379"/>
      <c r="F15" s="1379"/>
      <c r="G15" s="1379"/>
      <c r="H15" s="1379"/>
      <c r="I15" s="1379"/>
      <c r="J15" s="1379"/>
      <c r="K15" s="1379"/>
      <c r="L15" s="1379"/>
      <c r="M15" s="1379"/>
      <c r="N15" s="1429"/>
      <c r="O15" s="1426"/>
      <c r="P15" s="1427"/>
    </row>
    <row r="16" ht="20.25" customHeight="1" spans="1:16">
      <c r="A16" s="1367"/>
      <c r="B16" s="1371"/>
      <c r="C16" s="1377"/>
      <c r="D16" s="1404" t="s">
        <v>18</v>
      </c>
      <c r="E16" s="1405"/>
      <c r="F16" s="1406" t="s">
        <v>19</v>
      </c>
      <c r="G16" s="1407"/>
      <c r="H16" s="1407"/>
      <c r="I16" s="1407"/>
      <c r="J16" s="1407"/>
      <c r="K16" s="1407"/>
      <c r="L16" s="1407"/>
      <c r="M16" s="1440"/>
      <c r="N16" s="1429"/>
      <c r="O16" s="1426"/>
      <c r="P16" s="1427"/>
    </row>
    <row r="17" ht="9.75" customHeight="1" spans="1:16">
      <c r="A17" s="1367"/>
      <c r="B17" s="1371"/>
      <c r="C17" s="1377"/>
      <c r="D17" s="1408"/>
      <c r="E17" s="1409"/>
      <c r="F17" s="1409"/>
      <c r="G17" s="1409"/>
      <c r="H17" s="1409"/>
      <c r="I17" s="1409"/>
      <c r="J17" s="1409"/>
      <c r="K17" s="1409"/>
      <c r="L17" s="1409"/>
      <c r="M17" s="1441"/>
      <c r="N17" s="1429"/>
      <c r="O17" s="1426"/>
      <c r="P17" s="1427"/>
    </row>
    <row r="18" ht="20.25" customHeight="1" spans="1:16">
      <c r="A18" s="1367"/>
      <c r="B18" s="1371"/>
      <c r="C18" s="1377"/>
      <c r="D18" s="1410" t="s">
        <v>20</v>
      </c>
      <c r="E18" s="1411"/>
      <c r="F18" s="1411"/>
      <c r="G18" s="1396" t="s">
        <v>21</v>
      </c>
      <c r="H18" s="1412"/>
      <c r="I18" s="1412"/>
      <c r="J18" s="1412"/>
      <c r="K18" s="1412"/>
      <c r="L18" s="1412"/>
      <c r="M18" s="1442"/>
      <c r="N18" s="1429"/>
      <c r="O18" s="1426"/>
      <c r="P18" s="1427"/>
    </row>
    <row r="19" ht="9.75" customHeight="1" spans="1:16">
      <c r="A19" s="1367"/>
      <c r="B19" s="1371"/>
      <c r="C19" s="1377"/>
      <c r="D19" s="1408"/>
      <c r="E19" s="1409"/>
      <c r="F19" s="1409"/>
      <c r="G19" s="1409"/>
      <c r="H19" s="1409"/>
      <c r="I19" s="1409"/>
      <c r="J19" s="1409"/>
      <c r="K19" s="1409"/>
      <c r="L19" s="1409"/>
      <c r="M19" s="1441"/>
      <c r="N19" s="1429"/>
      <c r="O19" s="1426"/>
      <c r="P19" s="1427"/>
    </row>
    <row r="20" ht="20.25" customHeight="1" spans="1:16">
      <c r="A20" s="1367"/>
      <c r="B20" s="1371"/>
      <c r="C20" s="1377"/>
      <c r="D20" s="1410" t="s">
        <v>22</v>
      </c>
      <c r="E20" s="1411"/>
      <c r="F20" s="1411"/>
      <c r="G20" s="1396" t="s">
        <v>19</v>
      </c>
      <c r="H20" s="1412"/>
      <c r="I20" s="1412"/>
      <c r="J20" s="1412"/>
      <c r="K20" s="1412"/>
      <c r="L20" s="1412"/>
      <c r="M20" s="1442"/>
      <c r="N20" s="1429"/>
      <c r="O20" s="1426"/>
      <c r="P20" s="1427"/>
    </row>
    <row r="21" ht="9" customHeight="1" spans="1:16">
      <c r="A21" s="1367"/>
      <c r="B21" s="1371"/>
      <c r="C21" s="1377"/>
      <c r="D21" s="1408"/>
      <c r="E21" s="1409"/>
      <c r="F21" s="1409"/>
      <c r="G21" s="1409"/>
      <c r="H21" s="1409"/>
      <c r="I21" s="1409"/>
      <c r="J21" s="1409"/>
      <c r="K21" s="1409"/>
      <c r="L21" s="1409"/>
      <c r="M21" s="1441"/>
      <c r="N21" s="1429"/>
      <c r="O21" s="1426"/>
      <c r="P21" s="1427"/>
    </row>
    <row r="22" ht="20.25" customHeight="1" spans="1:16">
      <c r="A22" s="1367"/>
      <c r="B22" s="1371"/>
      <c r="C22" s="1377"/>
      <c r="D22" s="1410" t="s">
        <v>23</v>
      </c>
      <c r="E22" s="1411"/>
      <c r="F22" s="1411"/>
      <c r="G22" s="1396"/>
      <c r="H22" s="1412"/>
      <c r="I22" s="1412"/>
      <c r="J22" s="1412"/>
      <c r="K22" s="1412"/>
      <c r="L22" s="1412"/>
      <c r="M22" s="1442"/>
      <c r="N22" s="1429"/>
      <c r="O22" s="1426"/>
      <c r="P22" s="1427"/>
    </row>
    <row r="23" ht="9" customHeight="1" spans="1:16">
      <c r="A23" s="1367"/>
      <c r="B23" s="1371"/>
      <c r="C23" s="1377"/>
      <c r="D23" s="1408"/>
      <c r="E23" s="1409"/>
      <c r="F23" s="1409"/>
      <c r="G23" s="1409"/>
      <c r="H23" s="1409"/>
      <c r="I23" s="1409"/>
      <c r="J23" s="1409"/>
      <c r="K23" s="1409"/>
      <c r="L23" s="1409"/>
      <c r="M23" s="1441"/>
      <c r="N23" s="1429"/>
      <c r="O23" s="1426"/>
      <c r="P23" s="1427"/>
    </row>
    <row r="24" ht="20.25" customHeight="1" spans="1:16">
      <c r="A24" s="1367"/>
      <c r="B24" s="1371"/>
      <c r="C24" s="1377"/>
      <c r="D24" s="1410" t="s">
        <v>24</v>
      </c>
      <c r="E24" s="1411"/>
      <c r="F24" s="1411"/>
      <c r="G24" s="1396"/>
      <c r="H24" s="1412"/>
      <c r="I24" s="1412"/>
      <c r="J24" s="1412"/>
      <c r="K24" s="1412"/>
      <c r="L24" s="1412"/>
      <c r="M24" s="1442"/>
      <c r="N24" s="1429"/>
      <c r="O24" s="1426"/>
      <c r="P24" s="1427"/>
    </row>
    <row r="25" ht="9.75" customHeight="1" spans="1:16">
      <c r="A25" s="1367"/>
      <c r="B25" s="1371"/>
      <c r="C25" s="1377"/>
      <c r="D25" s="1408"/>
      <c r="E25" s="1409"/>
      <c r="F25" s="1409"/>
      <c r="G25" s="1409"/>
      <c r="H25" s="1409"/>
      <c r="I25" s="1409"/>
      <c r="J25" s="1409"/>
      <c r="K25" s="1409"/>
      <c r="L25" s="1409"/>
      <c r="M25" s="1441"/>
      <c r="N25" s="1429"/>
      <c r="O25" s="1426"/>
      <c r="P25" s="1427"/>
    </row>
    <row r="26" ht="20.25" customHeight="1" spans="1:16">
      <c r="A26" s="1367"/>
      <c r="B26" s="1371"/>
      <c r="C26" s="1377"/>
      <c r="D26" s="1410" t="s">
        <v>25</v>
      </c>
      <c r="E26" s="1411"/>
      <c r="F26" s="1411"/>
      <c r="G26" s="1396"/>
      <c r="H26" s="1412"/>
      <c r="I26" s="1412"/>
      <c r="J26" s="1412"/>
      <c r="K26" s="1412"/>
      <c r="L26" s="1412"/>
      <c r="M26" s="1442"/>
      <c r="N26" s="1429"/>
      <c r="O26" s="1426"/>
      <c r="P26" s="1427"/>
    </row>
    <row r="27" ht="9.75" customHeight="1" spans="1:16">
      <c r="A27" s="1367"/>
      <c r="B27" s="1371"/>
      <c r="C27" s="1377"/>
      <c r="D27" s="1408"/>
      <c r="E27" s="1409"/>
      <c r="F27" s="1409"/>
      <c r="G27" s="1409"/>
      <c r="H27" s="1409"/>
      <c r="I27" s="1409"/>
      <c r="J27" s="1409"/>
      <c r="K27" s="1409"/>
      <c r="L27" s="1409"/>
      <c r="M27" s="1441"/>
      <c r="N27" s="1429"/>
      <c r="O27" s="1426"/>
      <c r="P27" s="1427"/>
    </row>
    <row r="28" ht="20.25" customHeight="1" spans="1:16">
      <c r="A28" s="1367"/>
      <c r="B28" s="1371"/>
      <c r="C28" s="1377"/>
      <c r="D28" s="1410" t="s">
        <v>26</v>
      </c>
      <c r="E28" s="1411"/>
      <c r="F28" s="1411"/>
      <c r="G28" s="1396"/>
      <c r="H28" s="1412"/>
      <c r="I28" s="1412"/>
      <c r="J28" s="1412"/>
      <c r="K28" s="1412"/>
      <c r="L28" s="1412"/>
      <c r="M28" s="1442"/>
      <c r="N28" s="1429"/>
      <c r="O28" s="1426"/>
      <c r="P28" s="1427"/>
    </row>
    <row r="29" ht="9.75" customHeight="1" spans="1:16">
      <c r="A29" s="1367"/>
      <c r="B29" s="1371"/>
      <c r="C29" s="1377"/>
      <c r="D29" s="1408"/>
      <c r="E29" s="1409"/>
      <c r="F29" s="1409"/>
      <c r="G29" s="1409"/>
      <c r="H29" s="1409"/>
      <c r="I29" s="1409"/>
      <c r="J29" s="1409"/>
      <c r="K29" s="1409"/>
      <c r="L29" s="1409"/>
      <c r="M29" s="1441"/>
      <c r="N29" s="1429"/>
      <c r="O29" s="1426"/>
      <c r="P29" s="1427"/>
    </row>
    <row r="30" ht="20.25" customHeight="1" spans="1:16">
      <c r="A30" s="1367"/>
      <c r="B30" s="1371"/>
      <c r="C30" s="1377"/>
      <c r="D30" s="1410" t="s">
        <v>27</v>
      </c>
      <c r="E30" s="1411"/>
      <c r="F30" s="1411"/>
      <c r="G30" s="1396"/>
      <c r="H30" s="1412"/>
      <c r="I30" s="1412"/>
      <c r="J30" s="1412"/>
      <c r="K30" s="1412"/>
      <c r="L30" s="1412"/>
      <c r="M30" s="1442"/>
      <c r="N30" s="1429"/>
      <c r="O30" s="1426"/>
      <c r="P30" s="1427"/>
    </row>
    <row r="31" ht="9.75" customHeight="1" spans="1:16">
      <c r="A31" s="1367"/>
      <c r="B31" s="1371"/>
      <c r="C31" s="1377"/>
      <c r="D31" s="1408"/>
      <c r="E31" s="1409"/>
      <c r="F31" s="1409"/>
      <c r="G31" s="1409"/>
      <c r="H31" s="1409"/>
      <c r="I31" s="1409"/>
      <c r="J31" s="1409"/>
      <c r="K31" s="1409"/>
      <c r="L31" s="1409"/>
      <c r="M31" s="1441"/>
      <c r="N31" s="1429"/>
      <c r="O31" s="1426"/>
      <c r="P31" s="1427"/>
    </row>
    <row r="32" ht="20.25" customHeight="1" spans="1:16">
      <c r="A32" s="1367"/>
      <c r="B32" s="1371"/>
      <c r="C32" s="1377"/>
      <c r="D32" s="1410" t="s">
        <v>28</v>
      </c>
      <c r="E32" s="1411"/>
      <c r="F32" s="1411"/>
      <c r="G32" s="1396"/>
      <c r="H32" s="1412"/>
      <c r="I32" s="1412"/>
      <c r="J32" s="1412"/>
      <c r="K32" s="1412"/>
      <c r="L32" s="1412"/>
      <c r="M32" s="1442"/>
      <c r="N32" s="1429"/>
      <c r="O32" s="1426"/>
      <c r="P32" s="1427"/>
    </row>
    <row r="33" ht="9.75" customHeight="1" spans="1:16">
      <c r="A33" s="1367"/>
      <c r="B33" s="1371"/>
      <c r="C33" s="1377"/>
      <c r="D33" s="1408"/>
      <c r="E33" s="1409"/>
      <c r="F33" s="1409"/>
      <c r="G33" s="1409"/>
      <c r="H33" s="1409"/>
      <c r="I33" s="1409"/>
      <c r="J33" s="1409"/>
      <c r="K33" s="1409"/>
      <c r="L33" s="1409"/>
      <c r="M33" s="1441"/>
      <c r="N33" s="1429"/>
      <c r="O33" s="1426"/>
      <c r="P33" s="1427"/>
    </row>
    <row r="34" ht="20.25" customHeight="1" spans="1:16">
      <c r="A34" s="1367"/>
      <c r="B34" s="1371"/>
      <c r="C34" s="1377"/>
      <c r="D34" s="1410" t="s">
        <v>29</v>
      </c>
      <c r="E34" s="1411"/>
      <c r="F34" s="1411"/>
      <c r="G34" s="1396"/>
      <c r="H34" s="1412"/>
      <c r="I34" s="1412"/>
      <c r="J34" s="1412"/>
      <c r="K34" s="1412"/>
      <c r="L34" s="1412"/>
      <c r="M34" s="1442"/>
      <c r="N34" s="1429"/>
      <c r="O34" s="1426"/>
      <c r="P34" s="1427"/>
    </row>
    <row r="35" ht="9.75" customHeight="1" spans="1:16">
      <c r="A35" s="1367"/>
      <c r="B35" s="1371"/>
      <c r="C35" s="1377"/>
      <c r="D35" s="1408"/>
      <c r="E35" s="1409"/>
      <c r="F35" s="1409"/>
      <c r="G35" s="1409"/>
      <c r="H35" s="1409"/>
      <c r="I35" s="1409"/>
      <c r="J35" s="1409"/>
      <c r="K35" s="1409"/>
      <c r="L35" s="1409"/>
      <c r="M35" s="1441"/>
      <c r="N35" s="1429"/>
      <c r="O35" s="1426"/>
      <c r="P35" s="1427"/>
    </row>
    <row r="36" ht="20.25" customHeight="1" spans="1:16">
      <c r="A36" s="1367"/>
      <c r="B36" s="1371"/>
      <c r="C36" s="1377"/>
      <c r="D36" s="1410" t="s">
        <v>30</v>
      </c>
      <c r="E36" s="1411"/>
      <c r="F36" s="1411"/>
      <c r="G36" s="1396"/>
      <c r="H36" s="1412"/>
      <c r="I36" s="1412"/>
      <c r="J36" s="1412"/>
      <c r="K36" s="1412"/>
      <c r="L36" s="1412"/>
      <c r="M36" s="1442"/>
      <c r="N36" s="1429"/>
      <c r="O36" s="1426"/>
      <c r="P36" s="1427"/>
    </row>
    <row r="37" ht="9.75" customHeight="1" spans="1:16">
      <c r="A37" s="1367"/>
      <c r="B37" s="1371"/>
      <c r="C37" s="1377"/>
      <c r="D37" s="1408"/>
      <c r="E37" s="1409"/>
      <c r="F37" s="1409"/>
      <c r="G37" s="1409"/>
      <c r="H37" s="1409"/>
      <c r="I37" s="1409"/>
      <c r="J37" s="1409"/>
      <c r="K37" s="1409"/>
      <c r="L37" s="1409"/>
      <c r="M37" s="1441"/>
      <c r="N37" s="1429"/>
      <c r="O37" s="1426"/>
      <c r="P37" s="1427"/>
    </row>
    <row r="38" ht="20.25" customHeight="1" spans="1:16">
      <c r="A38" s="1367"/>
      <c r="B38" s="1371"/>
      <c r="C38" s="1377"/>
      <c r="D38" s="1399" t="s">
        <v>31</v>
      </c>
      <c r="E38" s="1413"/>
      <c r="F38" s="1413"/>
      <c r="G38" s="1414"/>
      <c r="H38" s="1415"/>
      <c r="I38" s="1415"/>
      <c r="J38" s="1415"/>
      <c r="K38" s="1415"/>
      <c r="L38" s="1415"/>
      <c r="M38" s="1443"/>
      <c r="N38" s="1429"/>
      <c r="O38" s="1426"/>
      <c r="P38" s="1427"/>
    </row>
    <row r="39" ht="34.5" customHeight="1" spans="1:16">
      <c r="A39" s="1367"/>
      <c r="B39" s="1371"/>
      <c r="C39" s="1377"/>
      <c r="D39" s="1416"/>
      <c r="E39" s="1416"/>
      <c r="F39" s="1416"/>
      <c r="G39" s="1416"/>
      <c r="H39" s="1416"/>
      <c r="I39" s="1416"/>
      <c r="J39" s="1416"/>
      <c r="K39" s="1416"/>
      <c r="L39" s="1416"/>
      <c r="M39" s="1416"/>
      <c r="N39" s="1429"/>
      <c r="O39" s="1426"/>
      <c r="P39" s="1427"/>
    </row>
    <row r="40" ht="14.25" customHeight="1" spans="1:16">
      <c r="A40" s="1367"/>
      <c r="B40" s="1371"/>
      <c r="C40" s="1417"/>
      <c r="D40" s="1418" t="s">
        <v>32</v>
      </c>
      <c r="E40" s="1419"/>
      <c r="F40" s="1419"/>
      <c r="G40" s="1419"/>
      <c r="H40" s="1419"/>
      <c r="I40" s="1419"/>
      <c r="J40" s="1419"/>
      <c r="K40" s="1419"/>
      <c r="L40" s="1419"/>
      <c r="M40" s="1419"/>
      <c r="N40" s="1444"/>
      <c r="O40" s="1426"/>
      <c r="P40" s="1427"/>
    </row>
    <row r="41" ht="15" customHeight="1" spans="1:16">
      <c r="A41" s="1367"/>
      <c r="B41" s="1420"/>
      <c r="C41" s="1421"/>
      <c r="D41" s="1421"/>
      <c r="E41" s="1421"/>
      <c r="F41" s="1421"/>
      <c r="G41" s="1421"/>
      <c r="H41" s="1421"/>
      <c r="I41" s="1421"/>
      <c r="J41" s="1421"/>
      <c r="K41" s="1421"/>
      <c r="L41" s="1421"/>
      <c r="M41" s="1421"/>
      <c r="N41" s="1421"/>
      <c r="O41" s="1445"/>
      <c r="P41" s="1446"/>
    </row>
    <row r="42" ht="18" customHeight="1" spans="1:16">
      <c r="A42" s="1367"/>
      <c r="B42" s="1422"/>
      <c r="C42" s="1422"/>
      <c r="D42" s="1422"/>
      <c r="E42" s="1422"/>
      <c r="F42" s="1422"/>
      <c r="G42" s="1422"/>
      <c r="H42" s="1422"/>
      <c r="I42" s="1422"/>
      <c r="J42" s="1422"/>
      <c r="K42" s="1422"/>
      <c r="L42" s="1422"/>
      <c r="M42" s="1422"/>
      <c r="N42" s="1422"/>
      <c r="O42" s="1422"/>
      <c r="P42" s="1446"/>
    </row>
  </sheetData>
  <sheetProtection selectLockedCells="1"/>
  <mergeCells count="42">
    <mergeCell ref="B1:C1"/>
    <mergeCell ref="B2:O2"/>
    <mergeCell ref="C3:N3"/>
    <mergeCell ref="C4:N4"/>
    <mergeCell ref="D5:M5"/>
    <mergeCell ref="D6:M6"/>
    <mergeCell ref="F7:M7"/>
    <mergeCell ref="D9:E9"/>
    <mergeCell ref="D11:F11"/>
    <mergeCell ref="G11:M11"/>
    <mergeCell ref="D13:E13"/>
    <mergeCell ref="D14:M14"/>
    <mergeCell ref="D15:M15"/>
    <mergeCell ref="D16:E16"/>
    <mergeCell ref="F16:M16"/>
    <mergeCell ref="D18:F18"/>
    <mergeCell ref="G18:M18"/>
    <mergeCell ref="D20:F20"/>
    <mergeCell ref="G20:M20"/>
    <mergeCell ref="D22:F22"/>
    <mergeCell ref="G22:M22"/>
    <mergeCell ref="D24:F24"/>
    <mergeCell ref="G24:M24"/>
    <mergeCell ref="D26:F26"/>
    <mergeCell ref="G26:M26"/>
    <mergeCell ref="D28:F28"/>
    <mergeCell ref="G28:M28"/>
    <mergeCell ref="D30:F30"/>
    <mergeCell ref="G30:M30"/>
    <mergeCell ref="D32:F32"/>
    <mergeCell ref="G32:M32"/>
    <mergeCell ref="D34:F34"/>
    <mergeCell ref="G34:M34"/>
    <mergeCell ref="D36:F36"/>
    <mergeCell ref="G36:M36"/>
    <mergeCell ref="D38:F38"/>
    <mergeCell ref="G38:M38"/>
    <mergeCell ref="D40:M40"/>
    <mergeCell ref="B3:B40"/>
    <mergeCell ref="C5:C40"/>
    <mergeCell ref="N5:N40"/>
    <mergeCell ref="O3:O40"/>
  </mergeCells>
  <dataValidations count="5">
    <dataValidation allowBlank="1" showInputMessage="1" showErrorMessage="1" sqref="D7 F7 E10:M10 D9:D10"/>
    <dataValidation type="list" allowBlank="1" showInputMessage="1" showErrorMessage="1" sqref="F9 F13">
      <formula1>"2015,2016,2017,2018,2019,2020,2021,2022,2023,2024,2025"</formula1>
    </dataValidation>
    <dataValidation type="list" allowBlank="1" showInputMessage="1" showErrorMessage="1" sqref="H9 H13">
      <formula1>"1,2,3,4,5,6,7,8,9,10,11,12"</formula1>
    </dataValidation>
    <dataValidation type="list" allowBlank="1" showInputMessage="1" showErrorMessage="1" sqref="J9 J13">
      <formula1>"1,2,3,4,5,6,7,8,9,10,11,12,13,14,15,16,17,18,19,20,21,22,23,24,25,26,27,28,29,30,31"</formula1>
    </dataValidation>
    <dataValidation allowBlank="1" showInputMessage="1" showErrorMessage="1" sqref="D11 G11 D13" errorStyle="information"/>
  </dataValidations>
  <hyperlinks>
    <hyperlink ref="B1:C1" location="索引目录!B2" display="索引页"/>
  </hyperlinks>
  <printOptions horizontalCentered="1" verticalCentered="1"/>
  <pageMargins left="0.75" right="0.75" top="0.979166666666667" bottom="0.979166666666667" header="0.509027777777778" footer="0.509027777777778"/>
  <pageSetup paperSize="9" orientation="portrait"/>
  <headerFooter alignWithMargins="0"/>
  <legacy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K29"/>
  <sheetViews>
    <sheetView zoomScale="80" zoomScaleNormal="80" workbookViewId="0">
      <selection activeCell="H12" sqref="H12"/>
    </sheetView>
  </sheetViews>
  <sheetFormatPr defaultColWidth="9" defaultRowHeight="15.75" customHeight="1"/>
  <cols>
    <col min="1" max="1" width="4.66666666666667" style="139" customWidth="1"/>
    <col min="2" max="2" width="22.5" style="139" customWidth="1"/>
    <col min="3" max="3" width="15.5833333333333" style="139" customWidth="1"/>
    <col min="4" max="4" width="6.66666666666667" style="139" customWidth="1"/>
    <col min="5" max="5" width="13" style="139" customWidth="1"/>
    <col min="6" max="6" width="13.5" style="139" customWidth="1"/>
    <col min="7" max="8" width="15.5" style="139" customWidth="1" outlineLevel="1"/>
    <col min="9" max="10" width="17.1666666666667" style="139" customWidth="1"/>
    <col min="11" max="11" width="12.0833333333333" style="139" customWidth="1"/>
    <col min="12" max="16384" width="9" style="139"/>
  </cols>
  <sheetData>
    <row r="1" ht="13.25" customHeight="1" spans="1:11">
      <c r="A1" s="290" t="s">
        <v>118</v>
      </c>
      <c r="B1" s="143" t="s">
        <v>261</v>
      </c>
      <c r="C1" s="145"/>
      <c r="D1" s="145"/>
      <c r="E1" s="146"/>
      <c r="F1" s="146"/>
      <c r="G1" s="146"/>
      <c r="H1" s="146"/>
      <c r="I1" s="146"/>
      <c r="J1" s="146"/>
      <c r="K1" s="145"/>
    </row>
    <row r="2" s="137" customFormat="1" ht="30" customHeight="1" spans="1:11">
      <c r="A2" s="148" t="s">
        <v>296</v>
      </c>
      <c r="B2" s="149"/>
      <c r="C2" s="149"/>
      <c r="D2" s="149"/>
      <c r="E2" s="149"/>
      <c r="F2" s="149"/>
      <c r="G2" s="149"/>
      <c r="H2" s="149"/>
      <c r="I2" s="149"/>
      <c r="J2" s="149"/>
      <c r="K2" s="149"/>
    </row>
    <row r="3" ht="14.25" customHeight="1" spans="1:11">
      <c r="A3" s="138" t="str">
        <f>CONCATENATE(封面!D9,封面!F9,封面!G9,封面!H9,封面!I9,封面!J9,封面!K9)</f>
        <v>评估基准日：2023年9月30日</v>
      </c>
      <c r="B3" s="138"/>
      <c r="C3" s="138"/>
      <c r="D3" s="138"/>
      <c r="E3" s="138"/>
      <c r="F3" s="138"/>
      <c r="G3" s="138"/>
      <c r="H3" s="138"/>
      <c r="I3" s="138"/>
      <c r="J3" s="138"/>
      <c r="K3" s="138"/>
    </row>
    <row r="4" customHeight="1" spans="1:11">
      <c r="A4" s="139" t="str">
        <f>封面!D7&amp;封面!F7</f>
        <v>产权持有人：杭州汽轮新能源有限公司</v>
      </c>
      <c r="E4" s="150"/>
      <c r="F4" s="150"/>
      <c r="G4" s="150"/>
      <c r="H4" s="150"/>
      <c r="I4" s="150"/>
      <c r="J4" s="150"/>
      <c r="K4" s="163" t="s">
        <v>120</v>
      </c>
    </row>
    <row r="5" s="138" customFormat="1" customHeight="1" spans="1:11">
      <c r="A5" s="152" t="s">
        <v>183</v>
      </c>
      <c r="B5" s="152" t="s">
        <v>297</v>
      </c>
      <c r="C5" s="152" t="s">
        <v>298</v>
      </c>
      <c r="D5" s="152" t="s">
        <v>289</v>
      </c>
      <c r="E5" s="170" t="s">
        <v>290</v>
      </c>
      <c r="F5" s="170" t="s">
        <v>291</v>
      </c>
      <c r="G5" s="170" t="s">
        <v>264</v>
      </c>
      <c r="H5" s="170" t="s">
        <v>292</v>
      </c>
      <c r="I5" s="170" t="s">
        <v>265</v>
      </c>
      <c r="J5" s="170" t="s">
        <v>266</v>
      </c>
      <c r="K5" s="152" t="s">
        <v>293</v>
      </c>
    </row>
    <row r="6" customHeight="1" spans="1:11">
      <c r="A6" s="156"/>
      <c r="B6" s="157"/>
      <c r="C6" s="157"/>
      <c r="D6" s="157"/>
      <c r="E6" s="159"/>
      <c r="F6" s="208"/>
      <c r="G6" s="159"/>
      <c r="H6" s="159"/>
      <c r="I6" s="172"/>
      <c r="J6" s="159"/>
      <c r="K6" s="203" t="str">
        <f>IF(I6=0,"",(J6-I6)/I6*100)</f>
        <v/>
      </c>
    </row>
    <row r="7" customHeight="1" spans="1:11">
      <c r="A7" s="156"/>
      <c r="B7" s="157"/>
      <c r="C7" s="157"/>
      <c r="D7" s="157"/>
      <c r="E7" s="159"/>
      <c r="F7" s="208"/>
      <c r="G7" s="159"/>
      <c r="H7" s="159"/>
      <c r="I7" s="172"/>
      <c r="J7" s="159"/>
      <c r="K7" s="203" t="str">
        <f t="shared" ref="K7:K25" si="0">IF(I7=0,"",(J7-I7)/I7*100)</f>
        <v/>
      </c>
    </row>
    <row r="8" customHeight="1" spans="1:11">
      <c r="A8" s="156"/>
      <c r="B8" s="157"/>
      <c r="C8" s="157"/>
      <c r="D8" s="157"/>
      <c r="E8" s="159"/>
      <c r="F8" s="208"/>
      <c r="G8" s="159"/>
      <c r="H8" s="159"/>
      <c r="I8" s="172"/>
      <c r="J8" s="159"/>
      <c r="K8" s="203" t="str">
        <f t="shared" si="0"/>
        <v/>
      </c>
    </row>
    <row r="9" customHeight="1" spans="1:11">
      <c r="A9" s="156"/>
      <c r="B9" s="157"/>
      <c r="C9" s="157"/>
      <c r="D9" s="157"/>
      <c r="E9" s="159"/>
      <c r="F9" s="208"/>
      <c r="G9" s="159"/>
      <c r="H9" s="159"/>
      <c r="I9" s="172"/>
      <c r="J9" s="159"/>
      <c r="K9" s="203" t="str">
        <f t="shared" si="0"/>
        <v/>
      </c>
    </row>
    <row r="10" customHeight="1" spans="1:11">
      <c r="A10" s="156"/>
      <c r="B10" s="157"/>
      <c r="C10" s="157"/>
      <c r="D10" s="157"/>
      <c r="E10" s="159"/>
      <c r="F10" s="208"/>
      <c r="G10" s="159"/>
      <c r="H10" s="159"/>
      <c r="I10" s="1108"/>
      <c r="J10" s="159"/>
      <c r="K10" s="203" t="str">
        <f t="shared" si="0"/>
        <v/>
      </c>
    </row>
    <row r="11" customHeight="1" spans="1:11">
      <c r="A11" s="156"/>
      <c r="B11" s="157"/>
      <c r="C11" s="157"/>
      <c r="D11" s="157"/>
      <c r="E11" s="159"/>
      <c r="F11" s="208"/>
      <c r="G11" s="159"/>
      <c r="H11" s="159"/>
      <c r="I11" s="172"/>
      <c r="J11" s="159"/>
      <c r="K11" s="203" t="str">
        <f t="shared" si="0"/>
        <v/>
      </c>
    </row>
    <row r="12" customHeight="1" spans="1:11">
      <c r="A12" s="156"/>
      <c r="B12" s="157"/>
      <c r="C12" s="157"/>
      <c r="D12" s="157"/>
      <c r="E12" s="159"/>
      <c r="F12" s="208"/>
      <c r="G12" s="159"/>
      <c r="H12" s="159"/>
      <c r="I12" s="172"/>
      <c r="J12" s="159"/>
      <c r="K12" s="203" t="str">
        <f t="shared" si="0"/>
        <v/>
      </c>
    </row>
    <row r="13" customHeight="1" spans="1:11">
      <c r="A13" s="156"/>
      <c r="B13" s="157"/>
      <c r="C13" s="157"/>
      <c r="D13" s="157"/>
      <c r="E13" s="159"/>
      <c r="F13" s="208"/>
      <c r="G13" s="159"/>
      <c r="H13" s="159"/>
      <c r="I13" s="172"/>
      <c r="J13" s="159"/>
      <c r="K13" s="203" t="str">
        <f t="shared" si="0"/>
        <v/>
      </c>
    </row>
    <row r="14" customHeight="1" spans="1:11">
      <c r="A14" s="156"/>
      <c r="B14" s="157"/>
      <c r="C14" s="157"/>
      <c r="D14" s="157"/>
      <c r="E14" s="159"/>
      <c r="F14" s="208"/>
      <c r="G14" s="159"/>
      <c r="H14" s="159"/>
      <c r="I14" s="172"/>
      <c r="J14" s="159"/>
      <c r="K14" s="203" t="str">
        <f t="shared" si="0"/>
        <v/>
      </c>
    </row>
    <row r="15" customHeight="1" spans="1:11">
      <c r="A15" s="156"/>
      <c r="B15" s="157"/>
      <c r="C15" s="157"/>
      <c r="D15" s="157"/>
      <c r="E15" s="159"/>
      <c r="F15" s="208"/>
      <c r="G15" s="159"/>
      <c r="H15" s="159"/>
      <c r="I15" s="172"/>
      <c r="J15" s="159"/>
      <c r="K15" s="203" t="str">
        <f t="shared" si="0"/>
        <v/>
      </c>
    </row>
    <row r="16" customHeight="1" spans="1:11">
      <c r="A16" s="156"/>
      <c r="B16" s="157"/>
      <c r="C16" s="157"/>
      <c r="D16" s="157"/>
      <c r="E16" s="159"/>
      <c r="F16" s="208"/>
      <c r="G16" s="159"/>
      <c r="H16" s="159"/>
      <c r="I16" s="172"/>
      <c r="J16" s="159"/>
      <c r="K16" s="203" t="str">
        <f t="shared" si="0"/>
        <v/>
      </c>
    </row>
    <row r="17" customHeight="1" spans="1:11">
      <c r="A17" s="156"/>
      <c r="B17" s="157"/>
      <c r="C17" s="157"/>
      <c r="D17" s="157"/>
      <c r="E17" s="159"/>
      <c r="F17" s="208"/>
      <c r="G17" s="159"/>
      <c r="H17" s="159"/>
      <c r="I17" s="172"/>
      <c r="J17" s="159"/>
      <c r="K17" s="203" t="str">
        <f t="shared" si="0"/>
        <v/>
      </c>
    </row>
    <row r="18" customHeight="1" spans="1:11">
      <c r="A18" s="156"/>
      <c r="B18" s="157"/>
      <c r="C18" s="157"/>
      <c r="D18" s="157"/>
      <c r="E18" s="159"/>
      <c r="F18" s="208"/>
      <c r="G18" s="159"/>
      <c r="H18" s="159"/>
      <c r="I18" s="172"/>
      <c r="J18" s="159"/>
      <c r="K18" s="203" t="str">
        <f t="shared" si="0"/>
        <v/>
      </c>
    </row>
    <row r="19" customHeight="1" spans="1:11">
      <c r="A19" s="156"/>
      <c r="B19" s="157"/>
      <c r="C19" s="157"/>
      <c r="D19" s="157"/>
      <c r="E19" s="159"/>
      <c r="F19" s="208"/>
      <c r="G19" s="159"/>
      <c r="H19" s="159"/>
      <c r="I19" s="172"/>
      <c r="J19" s="159"/>
      <c r="K19" s="203" t="str">
        <f t="shared" si="0"/>
        <v/>
      </c>
    </row>
    <row r="20" customHeight="1" spans="1:11">
      <c r="A20" s="156"/>
      <c r="B20" s="157"/>
      <c r="C20" s="157"/>
      <c r="D20" s="157"/>
      <c r="E20" s="159"/>
      <c r="F20" s="208"/>
      <c r="G20" s="159"/>
      <c r="H20" s="159"/>
      <c r="I20" s="172"/>
      <c r="J20" s="159"/>
      <c r="K20" s="203" t="str">
        <f t="shared" si="0"/>
        <v/>
      </c>
    </row>
    <row r="21" customHeight="1" spans="1:11">
      <c r="A21" s="156"/>
      <c r="B21" s="157"/>
      <c r="C21" s="157"/>
      <c r="D21" s="157"/>
      <c r="E21" s="159"/>
      <c r="F21" s="208"/>
      <c r="G21" s="159"/>
      <c r="H21" s="159"/>
      <c r="I21" s="172"/>
      <c r="J21" s="159"/>
      <c r="K21" s="203" t="str">
        <f t="shared" si="0"/>
        <v/>
      </c>
    </row>
    <row r="22" customHeight="1" spans="1:11">
      <c r="A22" s="156"/>
      <c r="B22" s="157"/>
      <c r="C22" s="157"/>
      <c r="D22" s="157"/>
      <c r="E22" s="159"/>
      <c r="F22" s="208"/>
      <c r="G22" s="159"/>
      <c r="H22" s="159"/>
      <c r="I22" s="172"/>
      <c r="J22" s="159"/>
      <c r="K22" s="203" t="str">
        <f t="shared" si="0"/>
        <v/>
      </c>
    </row>
    <row r="23" customHeight="1" spans="1:11">
      <c r="A23" s="156"/>
      <c r="B23" s="157"/>
      <c r="C23" s="157"/>
      <c r="D23" s="157"/>
      <c r="E23" s="159"/>
      <c r="F23" s="208"/>
      <c r="G23" s="159"/>
      <c r="H23" s="159"/>
      <c r="I23" s="172"/>
      <c r="J23" s="159"/>
      <c r="K23" s="203" t="str">
        <f t="shared" si="0"/>
        <v/>
      </c>
    </row>
    <row r="24" customHeight="1" spans="1:11">
      <c r="A24" s="156"/>
      <c r="B24" s="157"/>
      <c r="C24" s="157"/>
      <c r="D24" s="157"/>
      <c r="E24" s="159"/>
      <c r="F24" s="208"/>
      <c r="G24" s="159"/>
      <c r="H24" s="159"/>
      <c r="I24" s="172"/>
      <c r="J24" s="159"/>
      <c r="K24" s="203" t="str">
        <f t="shared" si="0"/>
        <v/>
      </c>
    </row>
    <row r="25" customHeight="1" spans="1:11">
      <c r="A25" s="156"/>
      <c r="B25" s="157"/>
      <c r="C25" s="157"/>
      <c r="D25" s="157"/>
      <c r="E25" s="159"/>
      <c r="F25" s="208"/>
      <c r="G25" s="159"/>
      <c r="H25" s="159"/>
      <c r="I25" s="172"/>
      <c r="J25" s="159"/>
      <c r="K25" s="203" t="str">
        <f t="shared" si="0"/>
        <v/>
      </c>
    </row>
    <row r="26" customHeight="1" spans="1:11">
      <c r="A26" s="156"/>
      <c r="B26" s="157"/>
      <c r="C26" s="157"/>
      <c r="D26" s="157"/>
      <c r="E26" s="159"/>
      <c r="F26" s="208"/>
      <c r="G26" s="159"/>
      <c r="H26" s="159"/>
      <c r="I26" s="159"/>
      <c r="J26" s="159"/>
      <c r="K26" s="203"/>
    </row>
    <row r="27" customHeight="1" spans="1:11">
      <c r="A27" s="161" t="s">
        <v>295</v>
      </c>
      <c r="B27" s="227"/>
      <c r="C27" s="164"/>
      <c r="D27" s="164"/>
      <c r="E27" s="159"/>
      <c r="F27" s="208"/>
      <c r="G27" s="159">
        <f>SUM(G6:G26)</f>
        <v>0</v>
      </c>
      <c r="H27" s="159"/>
      <c r="I27" s="159">
        <f>SUM(I6:I26)</f>
        <v>0</v>
      </c>
      <c r="J27" s="159">
        <f>SUM(J6:J26)</f>
        <v>0</v>
      </c>
      <c r="K27" s="203" t="str">
        <f>IF(I27=0,"",(J27-I27)/I27*100)</f>
        <v/>
      </c>
    </row>
    <row r="28" customHeight="1" spans="1:10">
      <c r="A28" s="139" t="str">
        <f>封面!D11&amp;封面!G11</f>
        <v>产权持有单位填表人：丁旭伟</v>
      </c>
      <c r="E28" s="150"/>
      <c r="F28" s="150"/>
      <c r="G28" s="150"/>
      <c r="H28" s="150"/>
      <c r="I28" s="150" t="str">
        <f>"评估人员："&amp;封面!G20</f>
        <v>评估人员：江宛烨</v>
      </c>
      <c r="J28" s="150"/>
    </row>
    <row r="29" customHeight="1" spans="1:10">
      <c r="A29" s="139" t="str">
        <f>CONCATENATE(封面!D13,封面!F13,封面!G13,封面!H13,封面!I13,封面!J13,封面!K13)</f>
        <v>填表日期：2023年11月7日</v>
      </c>
      <c r="E29" s="150"/>
      <c r="F29" s="150"/>
      <c r="G29" s="150"/>
      <c r="H29" s="150"/>
      <c r="I29" s="150"/>
      <c r="J29" s="150"/>
    </row>
  </sheetData>
  <mergeCells count="3">
    <mergeCell ref="A2:K2"/>
    <mergeCell ref="A3:K3"/>
    <mergeCell ref="A27:B27"/>
  </mergeCells>
  <hyperlinks>
    <hyperlink ref="B1" location="流动汇总!B6" display="返回"/>
    <hyperlink ref="A1" location="索引目录!E7" display="返回索引页"/>
  </hyperlinks>
  <printOptions horizontalCentered="1"/>
  <pageMargins left="0.354166666666667" right="0.354166666666667" top="0.786805555555556" bottom="0.786805555555556" header="1.02291666666667" footer="0.511805555555556"/>
  <pageSetup paperSize="9" scale="85" fitToHeight="0" orientation="landscape"/>
  <headerFooter alignWithMargins="0">
    <oddHeader>&amp;R&amp;"宋体,常规"&amp;10表&amp;"Times New Roman,常规"3-1-2
&amp;"宋体,常规"共&amp;"Times New Roman,常规"&amp;N&amp;"宋体,常规"页第&amp;"Times New Roman,常规"&amp;P&amp;"宋体,常规"页</oddHead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S29"/>
  <sheetViews>
    <sheetView zoomScale="80" zoomScaleNormal="80" workbookViewId="0">
      <selection activeCell="D18" sqref="D18"/>
    </sheetView>
  </sheetViews>
  <sheetFormatPr defaultColWidth="9" defaultRowHeight="15.75" customHeight="1"/>
  <cols>
    <col min="1" max="1" width="4.16666666666667" style="139" customWidth="1"/>
    <col min="2" max="2" width="6.66666666666667" style="139" customWidth="1"/>
    <col min="3" max="3" width="13" style="139" customWidth="1"/>
    <col min="4" max="4" width="8" style="139" customWidth="1" outlineLevel="1"/>
    <col min="5" max="5" width="9" style="139"/>
    <col min="6" max="6" width="6.16666666666667" style="139" customWidth="1"/>
    <col min="7" max="7" width="8.66666666666667" style="140" customWidth="1"/>
    <col min="8" max="8" width="11.6666666666667" style="139" customWidth="1"/>
    <col min="9" max="12" width="11" style="139" customWidth="1" outlineLevel="1"/>
    <col min="13" max="15" width="11" style="139" customWidth="1"/>
    <col min="16" max="16" width="7" style="139" customWidth="1"/>
    <col min="17" max="17" width="11" style="139" customWidth="1"/>
    <col min="18" max="18" width="5.08333333333333" style="139" customWidth="1"/>
    <col min="19" max="19" width="5.5" style="139" customWidth="1"/>
    <col min="20" max="16384" width="9" style="139"/>
  </cols>
  <sheetData>
    <row r="1" customHeight="1" spans="1:19">
      <c r="A1" s="142" t="s">
        <v>118</v>
      </c>
      <c r="B1" s="143" t="s">
        <v>261</v>
      </c>
      <c r="C1" s="145"/>
      <c r="D1" s="145"/>
      <c r="E1" s="145"/>
      <c r="F1" s="145"/>
      <c r="G1" s="144"/>
      <c r="H1" s="145"/>
      <c r="I1" s="146"/>
      <c r="J1" s="146"/>
      <c r="K1" s="146"/>
      <c r="L1" s="146"/>
      <c r="M1" s="146"/>
      <c r="N1" s="146"/>
      <c r="O1" s="146"/>
      <c r="P1" s="146"/>
      <c r="Q1" s="146"/>
      <c r="R1" s="146"/>
      <c r="S1" s="145"/>
    </row>
    <row r="2" s="137" customFormat="1" ht="30" customHeight="1" spans="1:19">
      <c r="A2" s="148" t="s">
        <v>1375</v>
      </c>
      <c r="B2" s="149"/>
      <c r="C2" s="149"/>
      <c r="D2" s="149"/>
      <c r="E2" s="149"/>
      <c r="F2" s="149"/>
      <c r="G2" s="149"/>
      <c r="H2" s="149"/>
      <c r="I2" s="149"/>
      <c r="J2" s="149"/>
      <c r="K2" s="149"/>
      <c r="L2" s="149"/>
      <c r="M2" s="149"/>
      <c r="N2" s="149"/>
      <c r="O2" s="149"/>
      <c r="P2" s="149"/>
      <c r="Q2" s="149"/>
      <c r="R2" s="149"/>
      <c r="S2" s="149"/>
    </row>
    <row r="3" ht="14.25" customHeight="1" spans="1:19">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row>
    <row r="4" customHeight="1" spans="1:19">
      <c r="A4" s="139" t="str">
        <f>封面!D7&amp;封面!F7</f>
        <v>产权持有人：杭州汽轮新能源有限公司</v>
      </c>
      <c r="I4" s="150"/>
      <c r="J4" s="150"/>
      <c r="K4" s="150"/>
      <c r="L4" s="150"/>
      <c r="M4" s="150"/>
      <c r="N4" s="150"/>
      <c r="O4" s="150"/>
      <c r="P4" s="150"/>
      <c r="Q4" s="150"/>
      <c r="R4" s="150"/>
      <c r="S4" s="163" t="s">
        <v>120</v>
      </c>
    </row>
    <row r="5" s="138" customFormat="1" customHeight="1" spans="1:19">
      <c r="A5" s="152" t="s">
        <v>183</v>
      </c>
      <c r="B5" s="152" t="s">
        <v>167</v>
      </c>
      <c r="C5" s="282" t="s">
        <v>1376</v>
      </c>
      <c r="D5" s="334" t="s">
        <v>1199</v>
      </c>
      <c r="E5" s="282" t="s">
        <v>426</v>
      </c>
      <c r="F5" s="282" t="s">
        <v>428</v>
      </c>
      <c r="G5" s="287" t="s">
        <v>1377</v>
      </c>
      <c r="H5" s="282" t="s">
        <v>1378</v>
      </c>
      <c r="I5" s="338" t="s">
        <v>264</v>
      </c>
      <c r="J5" s="339"/>
      <c r="K5" s="340" t="s">
        <v>292</v>
      </c>
      <c r="L5" s="341"/>
      <c r="M5" s="170" t="s">
        <v>265</v>
      </c>
      <c r="N5" s="208"/>
      <c r="O5" s="170" t="s">
        <v>266</v>
      </c>
      <c r="P5" s="208"/>
      <c r="Q5" s="208"/>
      <c r="R5" s="154" t="s">
        <v>293</v>
      </c>
      <c r="S5" s="282" t="s">
        <v>186</v>
      </c>
    </row>
    <row r="6" s="138" customFormat="1" customHeight="1" spans="1:19">
      <c r="A6" s="156"/>
      <c r="B6" s="156"/>
      <c r="C6" s="156"/>
      <c r="D6" s="335"/>
      <c r="E6" s="156"/>
      <c r="F6" s="156"/>
      <c r="G6" s="158"/>
      <c r="H6" s="156"/>
      <c r="I6" s="170" t="s">
        <v>1153</v>
      </c>
      <c r="J6" s="170" t="s">
        <v>1154</v>
      </c>
      <c r="K6" s="170" t="s">
        <v>1153</v>
      </c>
      <c r="L6" s="170" t="s">
        <v>1154</v>
      </c>
      <c r="M6" s="170" t="s">
        <v>1153</v>
      </c>
      <c r="N6" s="170" t="s">
        <v>1154</v>
      </c>
      <c r="O6" s="170" t="s">
        <v>1153</v>
      </c>
      <c r="P6" s="170" t="s">
        <v>1014</v>
      </c>
      <c r="Q6" s="170" t="s">
        <v>1154</v>
      </c>
      <c r="R6" s="208"/>
      <c r="S6" s="156"/>
    </row>
    <row r="7" customHeight="1" spans="1:19">
      <c r="A7" s="156"/>
      <c r="B7" s="157"/>
      <c r="C7" s="157"/>
      <c r="D7" s="336"/>
      <c r="E7" s="157"/>
      <c r="F7" s="156"/>
      <c r="G7" s="158"/>
      <c r="H7" s="156"/>
      <c r="I7" s="159"/>
      <c r="J7" s="159"/>
      <c r="K7" s="159"/>
      <c r="L7" s="159"/>
      <c r="M7" s="159"/>
      <c r="N7" s="159"/>
      <c r="O7" s="159"/>
      <c r="P7" s="208"/>
      <c r="Q7" s="159">
        <f t="shared" ref="Q7:Q24" si="0">ROUND(O7*P7/100,0)</f>
        <v>0</v>
      </c>
      <c r="R7" s="159" t="str">
        <f t="shared" ref="R7:R27" si="1">IF(N7=0,"",(Q7-N7)/N7*100)</f>
        <v/>
      </c>
      <c r="S7" s="164"/>
    </row>
    <row r="8" customHeight="1" spans="1:19">
      <c r="A8" s="156"/>
      <c r="B8" s="157"/>
      <c r="C8" s="157"/>
      <c r="D8" s="336"/>
      <c r="E8" s="157"/>
      <c r="F8" s="156"/>
      <c r="G8" s="158"/>
      <c r="H8" s="156"/>
      <c r="I8" s="159"/>
      <c r="J8" s="159"/>
      <c r="K8" s="159"/>
      <c r="L8" s="159"/>
      <c r="M8" s="159"/>
      <c r="N8" s="159"/>
      <c r="O8" s="159"/>
      <c r="P8" s="208"/>
      <c r="Q8" s="159">
        <f t="shared" si="0"/>
        <v>0</v>
      </c>
      <c r="R8" s="159" t="str">
        <f t="shared" si="1"/>
        <v/>
      </c>
      <c r="S8" s="164"/>
    </row>
    <row r="9" customHeight="1" spans="1:19">
      <c r="A9" s="156"/>
      <c r="B9" s="157"/>
      <c r="C9" s="157"/>
      <c r="D9" s="336"/>
      <c r="E9" s="157"/>
      <c r="F9" s="156"/>
      <c r="G9" s="158"/>
      <c r="H9" s="156"/>
      <c r="I9" s="159"/>
      <c r="J9" s="159"/>
      <c r="K9" s="159"/>
      <c r="L9" s="159"/>
      <c r="M9" s="159"/>
      <c r="N9" s="159"/>
      <c r="O9" s="159"/>
      <c r="P9" s="208"/>
      <c r="Q9" s="159">
        <f t="shared" si="0"/>
        <v>0</v>
      </c>
      <c r="R9" s="159" t="str">
        <f t="shared" si="1"/>
        <v/>
      </c>
      <c r="S9" s="164"/>
    </row>
    <row r="10" customHeight="1" spans="1:19">
      <c r="A10" s="156"/>
      <c r="B10" s="157"/>
      <c r="C10" s="157"/>
      <c r="D10" s="336"/>
      <c r="E10" s="157"/>
      <c r="F10" s="156"/>
      <c r="G10" s="158"/>
      <c r="H10" s="156"/>
      <c r="I10" s="159"/>
      <c r="J10" s="159"/>
      <c r="K10" s="159"/>
      <c r="L10" s="159"/>
      <c r="M10" s="159"/>
      <c r="N10" s="159"/>
      <c r="O10" s="159"/>
      <c r="P10" s="208"/>
      <c r="Q10" s="159">
        <f t="shared" si="0"/>
        <v>0</v>
      </c>
      <c r="R10" s="159" t="str">
        <f t="shared" si="1"/>
        <v/>
      </c>
      <c r="S10" s="164"/>
    </row>
    <row r="11" customHeight="1" spans="1:19">
      <c r="A11" s="156"/>
      <c r="B11" s="157"/>
      <c r="C11" s="157"/>
      <c r="D11" s="336"/>
      <c r="E11" s="157"/>
      <c r="F11" s="156"/>
      <c r="G11" s="158"/>
      <c r="H11" s="156"/>
      <c r="I11" s="159"/>
      <c r="J11" s="159"/>
      <c r="K11" s="159"/>
      <c r="L11" s="159"/>
      <c r="M11" s="159"/>
      <c r="N11" s="159"/>
      <c r="O11" s="159"/>
      <c r="P11" s="208"/>
      <c r="Q11" s="159">
        <f t="shared" si="0"/>
        <v>0</v>
      </c>
      <c r="R11" s="159" t="str">
        <f t="shared" si="1"/>
        <v/>
      </c>
      <c r="S11" s="164"/>
    </row>
    <row r="12" customHeight="1" spans="1:19">
      <c r="A12" s="156"/>
      <c r="B12" s="157"/>
      <c r="C12" s="157"/>
      <c r="D12" s="336"/>
      <c r="E12" s="157"/>
      <c r="F12" s="156"/>
      <c r="G12" s="158"/>
      <c r="H12" s="156"/>
      <c r="I12" s="159"/>
      <c r="J12" s="159"/>
      <c r="K12" s="159"/>
      <c r="L12" s="159"/>
      <c r="M12" s="159"/>
      <c r="N12" s="159"/>
      <c r="O12" s="159"/>
      <c r="P12" s="208"/>
      <c r="Q12" s="159">
        <f t="shared" si="0"/>
        <v>0</v>
      </c>
      <c r="R12" s="159" t="str">
        <f t="shared" si="1"/>
        <v/>
      </c>
      <c r="S12" s="164"/>
    </row>
    <row r="13" customHeight="1" spans="1:19">
      <c r="A13" s="156"/>
      <c r="B13" s="157"/>
      <c r="C13" s="157"/>
      <c r="D13" s="336"/>
      <c r="E13" s="157"/>
      <c r="F13" s="156"/>
      <c r="G13" s="158"/>
      <c r="H13" s="156"/>
      <c r="I13" s="159"/>
      <c r="J13" s="159"/>
      <c r="K13" s="159"/>
      <c r="L13" s="159"/>
      <c r="M13" s="159"/>
      <c r="N13" s="159"/>
      <c r="O13" s="159"/>
      <c r="P13" s="208"/>
      <c r="Q13" s="159">
        <f t="shared" si="0"/>
        <v>0</v>
      </c>
      <c r="R13" s="159" t="str">
        <f t="shared" si="1"/>
        <v/>
      </c>
      <c r="S13" s="164"/>
    </row>
    <row r="14" customHeight="1" spans="1:19">
      <c r="A14" s="156"/>
      <c r="B14" s="157"/>
      <c r="C14" s="157"/>
      <c r="D14" s="336"/>
      <c r="E14" s="157"/>
      <c r="F14" s="156"/>
      <c r="G14" s="158"/>
      <c r="H14" s="156"/>
      <c r="I14" s="159"/>
      <c r="J14" s="159"/>
      <c r="K14" s="159"/>
      <c r="L14" s="159"/>
      <c r="M14" s="159"/>
      <c r="N14" s="159"/>
      <c r="O14" s="159"/>
      <c r="P14" s="208"/>
      <c r="Q14" s="159">
        <f t="shared" si="0"/>
        <v>0</v>
      </c>
      <c r="R14" s="159" t="str">
        <f t="shared" si="1"/>
        <v/>
      </c>
      <c r="S14" s="164"/>
    </row>
    <row r="15" customHeight="1" spans="1:19">
      <c r="A15" s="156"/>
      <c r="B15" s="157"/>
      <c r="C15" s="157"/>
      <c r="D15" s="336"/>
      <c r="E15" s="157"/>
      <c r="F15" s="156"/>
      <c r="G15" s="158"/>
      <c r="H15" s="156"/>
      <c r="I15" s="159"/>
      <c r="J15" s="159"/>
      <c r="K15" s="159"/>
      <c r="L15" s="159"/>
      <c r="M15" s="159"/>
      <c r="N15" s="159"/>
      <c r="O15" s="159"/>
      <c r="P15" s="208"/>
      <c r="Q15" s="159">
        <f t="shared" si="0"/>
        <v>0</v>
      </c>
      <c r="R15" s="159" t="str">
        <f t="shared" si="1"/>
        <v/>
      </c>
      <c r="S15" s="164"/>
    </row>
    <row r="16" customHeight="1" spans="1:19">
      <c r="A16" s="156"/>
      <c r="B16" s="157"/>
      <c r="C16" s="157"/>
      <c r="D16" s="336"/>
      <c r="E16" s="157"/>
      <c r="F16" s="156"/>
      <c r="G16" s="158"/>
      <c r="H16" s="156"/>
      <c r="I16" s="159"/>
      <c r="J16" s="159"/>
      <c r="K16" s="159"/>
      <c r="L16" s="159"/>
      <c r="M16" s="159"/>
      <c r="N16" s="159"/>
      <c r="O16" s="159"/>
      <c r="P16" s="208"/>
      <c r="Q16" s="159">
        <f t="shared" si="0"/>
        <v>0</v>
      </c>
      <c r="R16" s="159" t="str">
        <f t="shared" si="1"/>
        <v/>
      </c>
      <c r="S16" s="164"/>
    </row>
    <row r="17" customHeight="1" spans="1:19">
      <c r="A17" s="156"/>
      <c r="B17" s="157"/>
      <c r="C17" s="157"/>
      <c r="D17" s="336"/>
      <c r="E17" s="157"/>
      <c r="F17" s="156"/>
      <c r="G17" s="158"/>
      <c r="H17" s="156"/>
      <c r="I17" s="159"/>
      <c r="J17" s="159"/>
      <c r="K17" s="159"/>
      <c r="L17" s="159"/>
      <c r="M17" s="159"/>
      <c r="N17" s="159"/>
      <c r="O17" s="159"/>
      <c r="P17" s="208"/>
      <c r="Q17" s="159">
        <f t="shared" si="0"/>
        <v>0</v>
      </c>
      <c r="R17" s="159" t="str">
        <f t="shared" si="1"/>
        <v/>
      </c>
      <c r="S17" s="164"/>
    </row>
    <row r="18" customHeight="1" spans="1:19">
      <c r="A18" s="156"/>
      <c r="B18" s="157"/>
      <c r="C18" s="157"/>
      <c r="D18" s="336"/>
      <c r="E18" s="157"/>
      <c r="F18" s="156"/>
      <c r="G18" s="158"/>
      <c r="H18" s="156"/>
      <c r="I18" s="159"/>
      <c r="J18" s="159"/>
      <c r="K18" s="159"/>
      <c r="L18" s="159"/>
      <c r="M18" s="159"/>
      <c r="N18" s="159"/>
      <c r="O18" s="159"/>
      <c r="P18" s="208"/>
      <c r="Q18" s="159">
        <f t="shared" si="0"/>
        <v>0</v>
      </c>
      <c r="R18" s="159" t="str">
        <f t="shared" si="1"/>
        <v/>
      </c>
      <c r="S18" s="164"/>
    </row>
    <row r="19" customHeight="1" spans="1:19">
      <c r="A19" s="156"/>
      <c r="B19" s="157"/>
      <c r="C19" s="157"/>
      <c r="D19" s="336"/>
      <c r="E19" s="157"/>
      <c r="F19" s="156"/>
      <c r="G19" s="158"/>
      <c r="H19" s="156"/>
      <c r="I19" s="159"/>
      <c r="J19" s="159"/>
      <c r="K19" s="159"/>
      <c r="L19" s="159"/>
      <c r="M19" s="159"/>
      <c r="N19" s="159"/>
      <c r="O19" s="159"/>
      <c r="P19" s="208"/>
      <c r="Q19" s="159">
        <f t="shared" si="0"/>
        <v>0</v>
      </c>
      <c r="R19" s="159" t="str">
        <f t="shared" si="1"/>
        <v/>
      </c>
      <c r="S19" s="164"/>
    </row>
    <row r="20" customHeight="1" spans="1:19">
      <c r="A20" s="156"/>
      <c r="B20" s="157"/>
      <c r="C20" s="157"/>
      <c r="D20" s="336"/>
      <c r="E20" s="157"/>
      <c r="F20" s="156"/>
      <c r="G20" s="158"/>
      <c r="H20" s="156"/>
      <c r="I20" s="159"/>
      <c r="J20" s="159"/>
      <c r="K20" s="159"/>
      <c r="L20" s="159"/>
      <c r="M20" s="159"/>
      <c r="N20" s="159"/>
      <c r="O20" s="159"/>
      <c r="P20" s="208"/>
      <c r="Q20" s="159">
        <f t="shared" si="0"/>
        <v>0</v>
      </c>
      <c r="R20" s="159" t="str">
        <f t="shared" si="1"/>
        <v/>
      </c>
      <c r="S20" s="164"/>
    </row>
    <row r="21" customHeight="1" spans="1:19">
      <c r="A21" s="156"/>
      <c r="B21" s="157"/>
      <c r="C21" s="157"/>
      <c r="D21" s="336"/>
      <c r="E21" s="157"/>
      <c r="F21" s="156"/>
      <c r="G21" s="158"/>
      <c r="H21" s="156"/>
      <c r="I21" s="159"/>
      <c r="J21" s="159"/>
      <c r="K21" s="159"/>
      <c r="L21" s="159"/>
      <c r="M21" s="159"/>
      <c r="N21" s="159"/>
      <c r="O21" s="159"/>
      <c r="P21" s="208"/>
      <c r="Q21" s="159">
        <f t="shared" si="0"/>
        <v>0</v>
      </c>
      <c r="R21" s="159" t="str">
        <f t="shared" si="1"/>
        <v/>
      </c>
      <c r="S21" s="164"/>
    </row>
    <row r="22" customHeight="1" spans="1:19">
      <c r="A22" s="156"/>
      <c r="B22" s="157"/>
      <c r="C22" s="157"/>
      <c r="D22" s="336"/>
      <c r="E22" s="157"/>
      <c r="F22" s="156"/>
      <c r="G22" s="158"/>
      <c r="H22" s="156"/>
      <c r="I22" s="159"/>
      <c r="J22" s="159"/>
      <c r="K22" s="159"/>
      <c r="L22" s="159"/>
      <c r="M22" s="159"/>
      <c r="N22" s="159"/>
      <c r="O22" s="159"/>
      <c r="P22" s="208"/>
      <c r="Q22" s="159">
        <f t="shared" si="0"/>
        <v>0</v>
      </c>
      <c r="R22" s="159" t="str">
        <f t="shared" si="1"/>
        <v/>
      </c>
      <c r="S22" s="164"/>
    </row>
    <row r="23" customHeight="1" spans="1:19">
      <c r="A23" s="156"/>
      <c r="B23" s="157"/>
      <c r="C23" s="157"/>
      <c r="D23" s="336"/>
      <c r="E23" s="157"/>
      <c r="F23" s="156"/>
      <c r="G23" s="158"/>
      <c r="H23" s="156"/>
      <c r="I23" s="159"/>
      <c r="J23" s="159"/>
      <c r="K23" s="159"/>
      <c r="L23" s="159"/>
      <c r="M23" s="159"/>
      <c r="N23" s="159"/>
      <c r="O23" s="159"/>
      <c r="P23" s="208"/>
      <c r="Q23" s="159">
        <f t="shared" si="0"/>
        <v>0</v>
      </c>
      <c r="R23" s="159" t="str">
        <f t="shared" si="1"/>
        <v/>
      </c>
      <c r="S23" s="164"/>
    </row>
    <row r="24" customHeight="1" spans="1:19">
      <c r="A24" s="156"/>
      <c r="B24" s="157"/>
      <c r="C24" s="157"/>
      <c r="D24" s="336"/>
      <c r="E24" s="157"/>
      <c r="F24" s="156"/>
      <c r="G24" s="158"/>
      <c r="H24" s="156"/>
      <c r="I24" s="159"/>
      <c r="J24" s="159"/>
      <c r="K24" s="159"/>
      <c r="L24" s="159"/>
      <c r="M24" s="159"/>
      <c r="N24" s="159"/>
      <c r="O24" s="159"/>
      <c r="P24" s="208"/>
      <c r="Q24" s="159">
        <f t="shared" si="0"/>
        <v>0</v>
      </c>
      <c r="R24" s="159" t="str">
        <f t="shared" si="1"/>
        <v/>
      </c>
      <c r="S24" s="164"/>
    </row>
    <row r="25" customHeight="1" spans="1:19">
      <c r="A25" s="152" t="s">
        <v>337</v>
      </c>
      <c r="B25" s="152"/>
      <c r="C25" s="152"/>
      <c r="D25" s="336"/>
      <c r="E25" s="157"/>
      <c r="F25" s="156"/>
      <c r="G25" s="158"/>
      <c r="H25" s="156"/>
      <c r="I25" s="159">
        <f>SUM(I7:I24)</f>
        <v>0</v>
      </c>
      <c r="J25" s="159">
        <f>SUM(J7:J24)</f>
        <v>0</v>
      </c>
      <c r="K25" s="159"/>
      <c r="L25" s="159"/>
      <c r="M25" s="159">
        <f>SUM(M7:M24)</f>
        <v>0</v>
      </c>
      <c r="N25" s="159">
        <f>SUM(N7:N24)</f>
        <v>0</v>
      </c>
      <c r="O25" s="159">
        <f>SUM(O7:O24)</f>
        <v>0</v>
      </c>
      <c r="P25" s="208"/>
      <c r="Q25" s="159">
        <f>SUM(Q7:Q24)</f>
        <v>0</v>
      </c>
      <c r="R25" s="159" t="str">
        <f t="shared" si="1"/>
        <v/>
      </c>
      <c r="S25" s="164"/>
    </row>
    <row r="26" customHeight="1" spans="1:19">
      <c r="A26" s="152" t="s">
        <v>1379</v>
      </c>
      <c r="B26" s="152"/>
      <c r="C26" s="152"/>
      <c r="D26" s="336"/>
      <c r="E26" s="164"/>
      <c r="F26" s="156"/>
      <c r="G26" s="158"/>
      <c r="H26" s="156"/>
      <c r="I26" s="159"/>
      <c r="J26" s="159"/>
      <c r="K26" s="159"/>
      <c r="L26" s="159"/>
      <c r="M26" s="159"/>
      <c r="N26" s="159">
        <f>J26</f>
        <v>0</v>
      </c>
      <c r="O26" s="159"/>
      <c r="P26" s="208"/>
      <c r="Q26" s="159">
        <v>0</v>
      </c>
      <c r="R26" s="159" t="str">
        <f t="shared" si="1"/>
        <v/>
      </c>
      <c r="S26" s="164"/>
    </row>
    <row r="27" customHeight="1" spans="1:19">
      <c r="A27" s="152" t="s">
        <v>353</v>
      </c>
      <c r="B27" s="152"/>
      <c r="C27" s="152"/>
      <c r="D27" s="337"/>
      <c r="E27" s="156"/>
      <c r="F27" s="156"/>
      <c r="G27" s="158"/>
      <c r="H27" s="156"/>
      <c r="I27" s="159">
        <f>I25-I26</f>
        <v>0</v>
      </c>
      <c r="J27" s="159">
        <f>J25-J26</f>
        <v>0</v>
      </c>
      <c r="K27" s="159"/>
      <c r="L27" s="159"/>
      <c r="M27" s="159">
        <f>M25-M26</f>
        <v>0</v>
      </c>
      <c r="N27" s="159">
        <f>N25-N26</f>
        <v>0</v>
      </c>
      <c r="O27" s="159">
        <f>O25-O26</f>
        <v>0</v>
      </c>
      <c r="P27" s="208"/>
      <c r="Q27" s="159">
        <f>Q25-Q26</f>
        <v>0</v>
      </c>
      <c r="R27" s="159" t="str">
        <f t="shared" si="1"/>
        <v/>
      </c>
      <c r="S27" s="164"/>
    </row>
    <row r="28" customHeight="1" spans="1:18">
      <c r="A28" s="139" t="str">
        <f>封面!D11&amp;封面!G11</f>
        <v>产权持有单位填表人：丁旭伟</v>
      </c>
      <c r="I28" s="150"/>
      <c r="J28" s="150"/>
      <c r="K28" s="150"/>
      <c r="L28" s="150"/>
      <c r="M28" s="150" t="str">
        <f>"评估人员："&amp;封面!G32</f>
        <v>评估人员：</v>
      </c>
      <c r="N28" s="150"/>
      <c r="O28" s="150"/>
      <c r="P28" s="150"/>
      <c r="Q28" s="150"/>
      <c r="R28" s="150"/>
    </row>
    <row r="29" customHeight="1" spans="1:18">
      <c r="A29" s="139" t="str">
        <f>CONCATENATE(封面!D13,封面!F13,封面!G13,封面!H13,封面!I13,封面!J13,封面!K13)</f>
        <v>填表日期：2023年11月7日</v>
      </c>
      <c r="I29" s="150"/>
      <c r="J29" s="150"/>
      <c r="K29" s="150"/>
      <c r="L29" s="150"/>
      <c r="M29" s="150"/>
      <c r="N29" s="150"/>
      <c r="O29" s="150"/>
      <c r="P29" s="150"/>
      <c r="Q29" s="150"/>
      <c r="R29" s="150"/>
    </row>
  </sheetData>
  <mergeCells count="19">
    <mergeCell ref="A2:S2"/>
    <mergeCell ref="A3:S3"/>
    <mergeCell ref="I5:J5"/>
    <mergeCell ref="K5:L5"/>
    <mergeCell ref="M5:N5"/>
    <mergeCell ref="O5:Q5"/>
    <mergeCell ref="A25:C25"/>
    <mergeCell ref="A26:C26"/>
    <mergeCell ref="A27:C27"/>
    <mergeCell ref="A5:A6"/>
    <mergeCell ref="B5:B6"/>
    <mergeCell ref="C5:C6"/>
    <mergeCell ref="D5:D6"/>
    <mergeCell ref="E5:E6"/>
    <mergeCell ref="F5:F6"/>
    <mergeCell ref="G5:G6"/>
    <mergeCell ref="H5:H6"/>
    <mergeCell ref="R5:R6"/>
    <mergeCell ref="S5:S6"/>
  </mergeCells>
  <hyperlinks>
    <hyperlink ref="A1" location="索引目录!D47" display="返回索引页"/>
    <hyperlink ref="B1" location="固定资产汇总!B28" display="返回"/>
  </hyperlinks>
  <printOptions horizontalCentered="1"/>
  <pageMargins left="0.354166666666667" right="0.354166666666667" top="0.786805555555556" bottom="0.786805555555556" header="1.02291666666667" footer="0.511805555555556"/>
  <pageSetup paperSize="9" scale="76" fitToHeight="0" orientation="landscape"/>
  <headerFooter alignWithMargins="0">
    <oddHeader>&amp;R&amp;"宋体,常规"&amp;10表&amp;"Times New Roman,常规"4-13
&amp;"宋体,常规"共&amp;"Times New Roman,常规"&amp;N&amp;"宋体,常规"页第&amp;"Times New Roman,常规"&amp;P&amp;"宋体,常规"页</oddHeader>
  </headerFooter>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38"/>
  <sheetViews>
    <sheetView topLeftCell="A4" workbookViewId="0">
      <selection activeCell="L19" sqref="L19"/>
    </sheetView>
  </sheetViews>
  <sheetFormatPr defaultColWidth="9" defaultRowHeight="15.75"/>
  <cols>
    <col min="1" max="1" width="5.91666666666667" style="173" customWidth="1"/>
    <col min="2" max="2" width="11.4166666666667" style="174" customWidth="1"/>
    <col min="3" max="3" width="5.41666666666667" style="174" customWidth="1"/>
    <col min="4" max="4" width="5" style="174" customWidth="1"/>
    <col min="5" max="5" width="4.5" style="174" customWidth="1"/>
    <col min="6" max="7" width="6.66666666666667" style="174" customWidth="1"/>
    <col min="8" max="8" width="5.16666666666667" style="174" customWidth="1"/>
    <col min="9" max="10" width="6.66666666666667" style="174" customWidth="1"/>
    <col min="11" max="16" width="11" style="174" customWidth="1" outlineLevel="1"/>
    <col min="17" max="18" width="9.66666666666667" style="174" customWidth="1"/>
    <col min="19" max="19" width="7.66666666666667" style="174" customWidth="1"/>
    <col min="20" max="20" width="9.66666666666667" style="174" customWidth="1"/>
    <col min="21" max="21" width="7" style="174" customWidth="1"/>
    <col min="22" max="22" width="9.66666666666667" style="174" customWidth="1"/>
    <col min="23" max="23" width="5" style="174" customWidth="1"/>
    <col min="24" max="24" width="6.58333333333333" style="174" customWidth="1"/>
  </cols>
  <sheetData>
    <row r="1" spans="1:24">
      <c r="A1" s="322" t="s">
        <v>1380</v>
      </c>
      <c r="B1" s="323" t="s">
        <v>1381</v>
      </c>
      <c r="C1" s="211"/>
      <c r="D1" s="211"/>
      <c r="E1" s="211"/>
      <c r="F1" s="211"/>
      <c r="G1" s="211"/>
      <c r="H1" s="211"/>
      <c r="I1" s="211"/>
      <c r="J1" s="211"/>
      <c r="K1" s="211"/>
      <c r="L1" s="211"/>
      <c r="M1" s="211"/>
      <c r="N1" s="211"/>
      <c r="O1" s="211"/>
      <c r="P1" s="211"/>
      <c r="Q1" s="211"/>
      <c r="R1" s="211"/>
      <c r="S1" s="211"/>
      <c r="T1" s="211"/>
      <c r="U1" s="211"/>
      <c r="V1" s="211"/>
      <c r="W1" s="211"/>
      <c r="X1" s="211"/>
    </row>
    <row r="2" ht="22.5" spans="1:24">
      <c r="A2" s="180" t="s">
        <v>1382</v>
      </c>
      <c r="B2" s="181"/>
      <c r="C2" s="181"/>
      <c r="D2" s="181"/>
      <c r="E2" s="181"/>
      <c r="F2" s="181"/>
      <c r="G2" s="181"/>
      <c r="H2" s="181"/>
      <c r="I2" s="181"/>
      <c r="J2" s="181"/>
      <c r="K2" s="181"/>
      <c r="L2" s="181"/>
      <c r="M2" s="181"/>
      <c r="N2" s="181"/>
      <c r="O2" s="181"/>
      <c r="P2" s="181"/>
      <c r="Q2" s="181"/>
      <c r="R2" s="181"/>
      <c r="S2" s="181"/>
      <c r="T2" s="181"/>
      <c r="U2" s="181"/>
      <c r="V2" s="181"/>
      <c r="W2" s="181"/>
      <c r="X2" s="181"/>
    </row>
    <row r="3" spans="1:24">
      <c r="A3" s="182" t="str">
        <f>CONCATENATE(封面!D9,封面!F9,封面!G9,封面!H9,封面!I9,封面!J9,封面!K9)</f>
        <v>评估基准日：2023年9月30日</v>
      </c>
      <c r="B3" s="182"/>
      <c r="C3" s="182"/>
      <c r="D3" s="182"/>
      <c r="E3" s="182"/>
      <c r="F3" s="182"/>
      <c r="G3" s="182"/>
      <c r="H3" s="182"/>
      <c r="I3" s="182"/>
      <c r="J3" s="182"/>
      <c r="K3" s="197"/>
      <c r="L3" s="197"/>
      <c r="M3" s="197"/>
      <c r="N3" s="197"/>
      <c r="O3" s="197"/>
      <c r="P3" s="197"/>
      <c r="Q3" s="197"/>
      <c r="R3" s="197"/>
      <c r="S3" s="197"/>
      <c r="T3" s="197"/>
      <c r="U3" s="197"/>
      <c r="V3" s="197"/>
      <c r="W3" s="197"/>
      <c r="X3" s="197"/>
    </row>
    <row r="4" spans="1:24">
      <c r="A4" s="173" t="str">
        <f>封面!D7&amp;封面!F7</f>
        <v>产权持有人：杭州汽轮新能源有限公司</v>
      </c>
      <c r="X4" s="198" t="s">
        <v>1027</v>
      </c>
    </row>
    <row r="5" spans="1:24">
      <c r="A5" s="183" t="s">
        <v>1063</v>
      </c>
      <c r="B5" s="242" t="s">
        <v>1383</v>
      </c>
      <c r="C5" s="324" t="s">
        <v>1384</v>
      </c>
      <c r="D5" s="324" t="s">
        <v>426</v>
      </c>
      <c r="E5" s="324" t="s">
        <v>1385</v>
      </c>
      <c r="F5" s="185" t="s">
        <v>1126</v>
      </c>
      <c r="G5" s="325" t="s">
        <v>1386</v>
      </c>
      <c r="H5" s="325" t="s">
        <v>1387</v>
      </c>
      <c r="I5" s="325" t="s">
        <v>1388</v>
      </c>
      <c r="J5" s="325" t="s">
        <v>1389</v>
      </c>
      <c r="K5" s="328" t="s">
        <v>1044</v>
      </c>
      <c r="L5" s="329"/>
      <c r="M5" s="330"/>
      <c r="N5" s="331" t="s">
        <v>292</v>
      </c>
      <c r="O5" s="329"/>
      <c r="P5" s="330"/>
      <c r="Q5" s="328" t="s">
        <v>1047</v>
      </c>
      <c r="R5" s="329"/>
      <c r="S5" s="330"/>
      <c r="T5" s="184" t="s">
        <v>1048</v>
      </c>
      <c r="U5" s="184"/>
      <c r="V5" s="184"/>
      <c r="W5" s="185" t="s">
        <v>293</v>
      </c>
      <c r="X5" s="185" t="s">
        <v>1050</v>
      </c>
    </row>
    <row r="6" spans="1:24">
      <c r="A6" s="186"/>
      <c r="B6" s="191"/>
      <c r="C6" s="191"/>
      <c r="D6" s="191"/>
      <c r="E6" s="185"/>
      <c r="F6" s="185"/>
      <c r="G6" s="326"/>
      <c r="H6" s="326"/>
      <c r="I6" s="326"/>
      <c r="J6" s="326"/>
      <c r="K6" s="184" t="s">
        <v>1304</v>
      </c>
      <c r="L6" s="184" t="s">
        <v>1305</v>
      </c>
      <c r="M6" s="242" t="s">
        <v>1390</v>
      </c>
      <c r="N6" s="184" t="s">
        <v>1304</v>
      </c>
      <c r="O6" s="184" t="s">
        <v>1305</v>
      </c>
      <c r="P6" s="184" t="s">
        <v>1390</v>
      </c>
      <c r="Q6" s="184" t="s">
        <v>1304</v>
      </c>
      <c r="R6" s="184" t="s">
        <v>1305</v>
      </c>
      <c r="S6" s="184" t="s">
        <v>1390</v>
      </c>
      <c r="T6" s="184" t="s">
        <v>1304</v>
      </c>
      <c r="U6" s="184" t="s">
        <v>1014</v>
      </c>
      <c r="V6" s="184" t="s">
        <v>1305</v>
      </c>
      <c r="W6" s="184"/>
      <c r="X6" s="184"/>
    </row>
    <row r="7" spans="1:24">
      <c r="A7" s="186" t="str">
        <f>IF(B7="","",COUNT(A$6:A6)+1)</f>
        <v/>
      </c>
      <c r="B7" s="187"/>
      <c r="C7" s="187"/>
      <c r="D7" s="191"/>
      <c r="E7" s="187"/>
      <c r="F7" s="216"/>
      <c r="G7" s="188"/>
      <c r="H7" s="192"/>
      <c r="I7" s="191"/>
      <c r="J7" s="191"/>
      <c r="K7" s="189"/>
      <c r="L7" s="189"/>
      <c r="M7" s="189"/>
      <c r="N7" s="189"/>
      <c r="O7" s="189"/>
      <c r="P7" s="189"/>
      <c r="Q7" s="189" t="str">
        <f>IF(B7="","",K7+N7)</f>
        <v/>
      </c>
      <c r="R7" s="189" t="str">
        <f>IF(B7="","",L7+O7)</f>
        <v/>
      </c>
      <c r="S7" s="189" t="str">
        <f>IF(B7="","",M7+P7)</f>
        <v/>
      </c>
      <c r="T7" s="189" t="str">
        <f>IF(B7="","",IF($BB$3="是",BS7,""))</f>
        <v/>
      </c>
      <c r="U7" s="333" t="str">
        <f>IF(B7="","",IF($BB$3="是",IF(BR7="成本法",BW7*100,""),""))</f>
        <v/>
      </c>
      <c r="V7" s="189" t="str">
        <f>IF(T7="","",IF(BB$3="是",IF(U7="",T7,ROUND(T7*U7/100,0)),""))</f>
        <v/>
      </c>
      <c r="W7" s="189" t="str">
        <f>IFERROR(V7/(R7-S7)*100,"")</f>
        <v/>
      </c>
      <c r="X7" s="199"/>
    </row>
    <row r="8" spans="1:24">
      <c r="A8" s="186" t="str">
        <f>IF(B8="","",COUNT(A$6:A7)+1)</f>
        <v/>
      </c>
      <c r="B8" s="187"/>
      <c r="C8" s="187"/>
      <c r="D8" s="191"/>
      <c r="E8" s="187"/>
      <c r="F8" s="216"/>
      <c r="G8" s="188"/>
      <c r="H8" s="192"/>
      <c r="I8" s="191"/>
      <c r="J8" s="191"/>
      <c r="K8" s="189"/>
      <c r="L8" s="189"/>
      <c r="M8" s="189"/>
      <c r="N8" s="189"/>
      <c r="O8" s="189"/>
      <c r="P8" s="189"/>
      <c r="Q8" s="189" t="str">
        <f t="shared" ref="Q8:Q26" si="0">IF(B8="","",K8+N8)</f>
        <v/>
      </c>
      <c r="R8" s="189" t="str">
        <f t="shared" ref="R8:R26" si="1">IF(B8="","",L8+O8)</f>
        <v/>
      </c>
      <c r="S8" s="189" t="str">
        <f t="shared" ref="S8:S26" si="2">IF(B8="","",M8+P8)</f>
        <v/>
      </c>
      <c r="T8" s="189" t="str">
        <f t="shared" ref="T8:T26" si="3">IF(B8="","",IF($BB$3="是",BS8,""))</f>
        <v/>
      </c>
      <c r="U8" s="333" t="str">
        <f t="shared" ref="U8:U26" si="4">IF(B8="","",IF($BB$3="是",IF(BR8="成本法",BW8*100,""),""))</f>
        <v/>
      </c>
      <c r="V8" s="189" t="str">
        <f t="shared" ref="V8:V26" si="5">IF(T8="","",IF(BB$3="是",IF(U8="",T8,ROUND(T8*U8/100,0)),""))</f>
        <v/>
      </c>
      <c r="W8" s="189" t="str">
        <f t="shared" ref="W8:W29" si="6">IFERROR(V8/(R8-S8)*100,"")</f>
        <v/>
      </c>
      <c r="X8" s="199"/>
    </row>
    <row r="9" spans="1:24">
      <c r="A9" s="186" t="str">
        <f>IF(B9="","",COUNT(A$6:A8)+1)</f>
        <v/>
      </c>
      <c r="B9" s="187"/>
      <c r="C9" s="187"/>
      <c r="D9" s="191"/>
      <c r="E9" s="187"/>
      <c r="F9" s="216"/>
      <c r="G9" s="188"/>
      <c r="H9" s="192"/>
      <c r="I9" s="191"/>
      <c r="J9" s="191"/>
      <c r="K9" s="189"/>
      <c r="L9" s="189"/>
      <c r="M9" s="189"/>
      <c r="N9" s="189"/>
      <c r="O9" s="189"/>
      <c r="P9" s="189"/>
      <c r="Q9" s="189" t="str">
        <f t="shared" si="0"/>
        <v/>
      </c>
      <c r="R9" s="189" t="str">
        <f t="shared" si="1"/>
        <v/>
      </c>
      <c r="S9" s="189" t="str">
        <f t="shared" si="2"/>
        <v/>
      </c>
      <c r="T9" s="189" t="str">
        <f t="shared" si="3"/>
        <v/>
      </c>
      <c r="U9" s="333" t="str">
        <f t="shared" si="4"/>
        <v/>
      </c>
      <c r="V9" s="189" t="str">
        <f t="shared" si="5"/>
        <v/>
      </c>
      <c r="W9" s="189" t="str">
        <f t="shared" si="6"/>
        <v/>
      </c>
      <c r="X9" s="199"/>
    </row>
    <row r="10" spans="1:24">
      <c r="A10" s="186" t="str">
        <f>IF(B10="","",COUNT(A$6:A9)+1)</f>
        <v/>
      </c>
      <c r="B10" s="187"/>
      <c r="C10" s="187"/>
      <c r="D10" s="191"/>
      <c r="E10" s="187"/>
      <c r="F10" s="216"/>
      <c r="G10" s="188"/>
      <c r="H10" s="192"/>
      <c r="I10" s="191"/>
      <c r="J10" s="191"/>
      <c r="K10" s="189"/>
      <c r="L10" s="189"/>
      <c r="M10" s="189"/>
      <c r="N10" s="189"/>
      <c r="O10" s="189"/>
      <c r="P10" s="189"/>
      <c r="Q10" s="189" t="str">
        <f t="shared" si="0"/>
        <v/>
      </c>
      <c r="R10" s="189" t="str">
        <f t="shared" si="1"/>
        <v/>
      </c>
      <c r="S10" s="189" t="str">
        <f t="shared" si="2"/>
        <v/>
      </c>
      <c r="T10" s="189" t="str">
        <f t="shared" si="3"/>
        <v/>
      </c>
      <c r="U10" s="333" t="str">
        <f t="shared" si="4"/>
        <v/>
      </c>
      <c r="V10" s="189" t="str">
        <f t="shared" si="5"/>
        <v/>
      </c>
      <c r="W10" s="189" t="str">
        <f t="shared" si="6"/>
        <v/>
      </c>
      <c r="X10" s="199"/>
    </row>
    <row r="11" spans="1:24">
      <c r="A11" s="186" t="str">
        <f>IF(B11="","",COUNT(A$6:A10)+1)</f>
        <v/>
      </c>
      <c r="B11" s="187"/>
      <c r="C11" s="187"/>
      <c r="D11" s="191"/>
      <c r="E11" s="187"/>
      <c r="F11" s="216"/>
      <c r="G11" s="188"/>
      <c r="H11" s="192"/>
      <c r="I11" s="191"/>
      <c r="J11" s="191"/>
      <c r="K11" s="189"/>
      <c r="L11" s="189"/>
      <c r="M11" s="189"/>
      <c r="N11" s="189"/>
      <c r="O11" s="189"/>
      <c r="P11" s="189"/>
      <c r="Q11" s="189" t="str">
        <f t="shared" si="0"/>
        <v/>
      </c>
      <c r="R11" s="189" t="str">
        <f t="shared" si="1"/>
        <v/>
      </c>
      <c r="S11" s="189" t="str">
        <f t="shared" si="2"/>
        <v/>
      </c>
      <c r="T11" s="189" t="str">
        <f t="shared" si="3"/>
        <v/>
      </c>
      <c r="U11" s="333" t="str">
        <f t="shared" si="4"/>
        <v/>
      </c>
      <c r="V11" s="189" t="str">
        <f t="shared" si="5"/>
        <v/>
      </c>
      <c r="W11" s="189" t="str">
        <f t="shared" si="6"/>
        <v/>
      </c>
      <c r="X11" s="199"/>
    </row>
    <row r="12" spans="1:24">
      <c r="A12" s="186" t="str">
        <f>IF(B12="","",COUNT(A$6:A11)+1)</f>
        <v/>
      </c>
      <c r="B12" s="187"/>
      <c r="C12" s="187"/>
      <c r="D12" s="191"/>
      <c r="E12" s="187"/>
      <c r="F12" s="216"/>
      <c r="G12" s="188"/>
      <c r="H12" s="192"/>
      <c r="I12" s="191"/>
      <c r="J12" s="191"/>
      <c r="K12" s="189"/>
      <c r="L12" s="189"/>
      <c r="M12" s="189"/>
      <c r="N12" s="189"/>
      <c r="O12" s="189"/>
      <c r="P12" s="189"/>
      <c r="Q12" s="189" t="str">
        <f t="shared" si="0"/>
        <v/>
      </c>
      <c r="R12" s="189" t="str">
        <f t="shared" si="1"/>
        <v/>
      </c>
      <c r="S12" s="189" t="str">
        <f t="shared" si="2"/>
        <v/>
      </c>
      <c r="T12" s="189" t="str">
        <f t="shared" si="3"/>
        <v/>
      </c>
      <c r="U12" s="333" t="str">
        <f t="shared" si="4"/>
        <v/>
      </c>
      <c r="V12" s="189" t="str">
        <f t="shared" si="5"/>
        <v/>
      </c>
      <c r="W12" s="189" t="str">
        <f t="shared" si="6"/>
        <v/>
      </c>
      <c r="X12" s="199"/>
    </row>
    <row r="13" spans="1:24">
      <c r="A13" s="186" t="str">
        <f>IF(B13="","",COUNT(A$6:A12)+1)</f>
        <v/>
      </c>
      <c r="B13" s="187"/>
      <c r="C13" s="187"/>
      <c r="D13" s="191"/>
      <c r="E13" s="187"/>
      <c r="F13" s="216"/>
      <c r="G13" s="188"/>
      <c r="H13" s="192"/>
      <c r="I13" s="191"/>
      <c r="J13" s="191"/>
      <c r="K13" s="189"/>
      <c r="L13" s="189"/>
      <c r="M13" s="189"/>
      <c r="N13" s="189"/>
      <c r="O13" s="189"/>
      <c r="P13" s="189"/>
      <c r="Q13" s="189" t="str">
        <f t="shared" si="0"/>
        <v/>
      </c>
      <c r="R13" s="189" t="str">
        <f t="shared" si="1"/>
        <v/>
      </c>
      <c r="S13" s="189" t="str">
        <f t="shared" si="2"/>
        <v/>
      </c>
      <c r="T13" s="189" t="str">
        <f t="shared" si="3"/>
        <v/>
      </c>
      <c r="U13" s="333" t="str">
        <f t="shared" si="4"/>
        <v/>
      </c>
      <c r="V13" s="189" t="str">
        <f t="shared" si="5"/>
        <v/>
      </c>
      <c r="W13" s="189" t="str">
        <f t="shared" si="6"/>
        <v/>
      </c>
      <c r="X13" s="199"/>
    </row>
    <row r="14" spans="1:24">
      <c r="A14" s="186" t="str">
        <f>IF(B14="","",COUNT(A$6:A13)+1)</f>
        <v/>
      </c>
      <c r="B14" s="187"/>
      <c r="C14" s="187"/>
      <c r="D14" s="191"/>
      <c r="E14" s="187"/>
      <c r="F14" s="216"/>
      <c r="G14" s="188"/>
      <c r="H14" s="192"/>
      <c r="I14" s="191"/>
      <c r="J14" s="191"/>
      <c r="K14" s="189"/>
      <c r="L14" s="189"/>
      <c r="M14" s="189"/>
      <c r="N14" s="189"/>
      <c r="O14" s="189"/>
      <c r="P14" s="189"/>
      <c r="Q14" s="189" t="str">
        <f t="shared" si="0"/>
        <v/>
      </c>
      <c r="R14" s="189" t="str">
        <f t="shared" si="1"/>
        <v/>
      </c>
      <c r="S14" s="189" t="str">
        <f t="shared" si="2"/>
        <v/>
      </c>
      <c r="T14" s="189" t="str">
        <f t="shared" si="3"/>
        <v/>
      </c>
      <c r="U14" s="333" t="str">
        <f t="shared" si="4"/>
        <v/>
      </c>
      <c r="V14" s="189" t="str">
        <f t="shared" si="5"/>
        <v/>
      </c>
      <c r="W14" s="189" t="str">
        <f t="shared" si="6"/>
        <v/>
      </c>
      <c r="X14" s="199"/>
    </row>
    <row r="15" spans="1:24">
      <c r="A15" s="186" t="str">
        <f>IF(B15="","",COUNT(A$6:A14)+1)</f>
        <v/>
      </c>
      <c r="B15" s="187"/>
      <c r="C15" s="187"/>
      <c r="D15" s="191"/>
      <c r="E15" s="187"/>
      <c r="F15" s="216"/>
      <c r="G15" s="188"/>
      <c r="H15" s="192"/>
      <c r="I15" s="191"/>
      <c r="J15" s="191"/>
      <c r="K15" s="189"/>
      <c r="L15" s="189"/>
      <c r="M15" s="189"/>
      <c r="N15" s="189"/>
      <c r="O15" s="189"/>
      <c r="P15" s="189"/>
      <c r="Q15" s="189" t="str">
        <f t="shared" si="0"/>
        <v/>
      </c>
      <c r="R15" s="189" t="str">
        <f t="shared" si="1"/>
        <v/>
      </c>
      <c r="S15" s="189" t="str">
        <f t="shared" si="2"/>
        <v/>
      </c>
      <c r="T15" s="189" t="str">
        <f t="shared" si="3"/>
        <v/>
      </c>
      <c r="U15" s="333" t="str">
        <f t="shared" si="4"/>
        <v/>
      </c>
      <c r="V15" s="189" t="str">
        <f t="shared" si="5"/>
        <v/>
      </c>
      <c r="W15" s="189" t="str">
        <f t="shared" si="6"/>
        <v/>
      </c>
      <c r="X15" s="199"/>
    </row>
    <row r="16" spans="1:24">
      <c r="A16" s="186" t="str">
        <f>IF(B16="","",COUNT(A$6:A15)+1)</f>
        <v/>
      </c>
      <c r="B16" s="187"/>
      <c r="C16" s="187"/>
      <c r="D16" s="191"/>
      <c r="E16" s="187"/>
      <c r="F16" s="216"/>
      <c r="G16" s="188"/>
      <c r="H16" s="192"/>
      <c r="I16" s="191"/>
      <c r="J16" s="191"/>
      <c r="K16" s="189"/>
      <c r="L16" s="189"/>
      <c r="M16" s="189"/>
      <c r="N16" s="189"/>
      <c r="O16" s="189"/>
      <c r="P16" s="189"/>
      <c r="Q16" s="189" t="str">
        <f t="shared" si="0"/>
        <v/>
      </c>
      <c r="R16" s="189" t="str">
        <f t="shared" si="1"/>
        <v/>
      </c>
      <c r="S16" s="189" t="str">
        <f t="shared" si="2"/>
        <v/>
      </c>
      <c r="T16" s="189" t="str">
        <f t="shared" si="3"/>
        <v/>
      </c>
      <c r="U16" s="333" t="str">
        <f t="shared" si="4"/>
        <v/>
      </c>
      <c r="V16" s="189" t="str">
        <f t="shared" si="5"/>
        <v/>
      </c>
      <c r="W16" s="189" t="str">
        <f t="shared" si="6"/>
        <v/>
      </c>
      <c r="X16" s="199"/>
    </row>
    <row r="17" spans="1:24">
      <c r="A17" s="186" t="str">
        <f>IF(B17="","",COUNT(A$6:A16)+1)</f>
        <v/>
      </c>
      <c r="B17" s="187"/>
      <c r="C17" s="187"/>
      <c r="D17" s="191"/>
      <c r="E17" s="187"/>
      <c r="F17" s="216"/>
      <c r="G17" s="188"/>
      <c r="H17" s="192"/>
      <c r="I17" s="191"/>
      <c r="J17" s="191"/>
      <c r="K17" s="189"/>
      <c r="L17" s="189"/>
      <c r="M17" s="189"/>
      <c r="N17" s="189"/>
      <c r="O17" s="189"/>
      <c r="P17" s="189"/>
      <c r="Q17" s="189" t="str">
        <f t="shared" si="0"/>
        <v/>
      </c>
      <c r="R17" s="189" t="str">
        <f t="shared" si="1"/>
        <v/>
      </c>
      <c r="S17" s="189" t="str">
        <f t="shared" si="2"/>
        <v/>
      </c>
      <c r="T17" s="189" t="str">
        <f t="shared" si="3"/>
        <v/>
      </c>
      <c r="U17" s="333" t="str">
        <f t="shared" si="4"/>
        <v/>
      </c>
      <c r="V17" s="189" t="str">
        <f t="shared" si="5"/>
        <v/>
      </c>
      <c r="W17" s="189" t="str">
        <f t="shared" si="6"/>
        <v/>
      </c>
      <c r="X17" s="199"/>
    </row>
    <row r="18" spans="1:24">
      <c r="A18" s="186" t="str">
        <f>IF(B18="","",COUNT(A$6:A17)+1)</f>
        <v/>
      </c>
      <c r="B18" s="187"/>
      <c r="C18" s="187"/>
      <c r="D18" s="191"/>
      <c r="E18" s="187"/>
      <c r="F18" s="216"/>
      <c r="G18" s="188"/>
      <c r="H18" s="192"/>
      <c r="I18" s="191"/>
      <c r="J18" s="191"/>
      <c r="K18" s="189"/>
      <c r="L18" s="189"/>
      <c r="M18" s="189"/>
      <c r="N18" s="189"/>
      <c r="O18" s="189"/>
      <c r="P18" s="189"/>
      <c r="Q18" s="189" t="str">
        <f t="shared" si="0"/>
        <v/>
      </c>
      <c r="R18" s="189" t="str">
        <f t="shared" si="1"/>
        <v/>
      </c>
      <c r="S18" s="189" t="str">
        <f t="shared" si="2"/>
        <v/>
      </c>
      <c r="T18" s="189" t="str">
        <f t="shared" si="3"/>
        <v/>
      </c>
      <c r="U18" s="333" t="str">
        <f t="shared" si="4"/>
        <v/>
      </c>
      <c r="V18" s="189" t="str">
        <f t="shared" si="5"/>
        <v/>
      </c>
      <c r="W18" s="189" t="str">
        <f t="shared" si="6"/>
        <v/>
      </c>
      <c r="X18" s="199"/>
    </row>
    <row r="19" spans="1:24">
      <c r="A19" s="186" t="str">
        <f>IF(B19="","",COUNT(A$6:A18)+1)</f>
        <v/>
      </c>
      <c r="B19" s="187"/>
      <c r="C19" s="187"/>
      <c r="D19" s="191"/>
      <c r="E19" s="187"/>
      <c r="F19" s="216"/>
      <c r="G19" s="188"/>
      <c r="H19" s="192"/>
      <c r="I19" s="191"/>
      <c r="J19" s="191"/>
      <c r="K19" s="189"/>
      <c r="L19" s="189"/>
      <c r="M19" s="189"/>
      <c r="N19" s="189"/>
      <c r="O19" s="189"/>
      <c r="P19" s="189"/>
      <c r="Q19" s="189" t="str">
        <f t="shared" si="0"/>
        <v/>
      </c>
      <c r="R19" s="189" t="str">
        <f t="shared" si="1"/>
        <v/>
      </c>
      <c r="S19" s="189" t="str">
        <f t="shared" si="2"/>
        <v/>
      </c>
      <c r="T19" s="189" t="str">
        <f t="shared" si="3"/>
        <v/>
      </c>
      <c r="U19" s="333" t="str">
        <f t="shared" si="4"/>
        <v/>
      </c>
      <c r="V19" s="189" t="str">
        <f t="shared" si="5"/>
        <v/>
      </c>
      <c r="W19" s="189" t="str">
        <f t="shared" si="6"/>
        <v/>
      </c>
      <c r="X19" s="199"/>
    </row>
    <row r="20" spans="1:24">
      <c r="A20" s="186" t="str">
        <f>IF(B20="","",COUNT(A$6:A19)+1)</f>
        <v/>
      </c>
      <c r="B20" s="187"/>
      <c r="C20" s="187"/>
      <c r="D20" s="191"/>
      <c r="E20" s="187"/>
      <c r="F20" s="216"/>
      <c r="G20" s="188"/>
      <c r="H20" s="192"/>
      <c r="I20" s="191"/>
      <c r="J20" s="191"/>
      <c r="K20" s="189"/>
      <c r="L20" s="189"/>
      <c r="M20" s="189"/>
      <c r="N20" s="189"/>
      <c r="O20" s="189"/>
      <c r="P20" s="189"/>
      <c r="Q20" s="189" t="str">
        <f t="shared" si="0"/>
        <v/>
      </c>
      <c r="R20" s="189" t="str">
        <f t="shared" si="1"/>
        <v/>
      </c>
      <c r="S20" s="189" t="str">
        <f t="shared" si="2"/>
        <v/>
      </c>
      <c r="T20" s="189" t="str">
        <f t="shared" si="3"/>
        <v/>
      </c>
      <c r="U20" s="333" t="str">
        <f t="shared" si="4"/>
        <v/>
      </c>
      <c r="V20" s="189" t="str">
        <f t="shared" si="5"/>
        <v/>
      </c>
      <c r="W20" s="189" t="str">
        <f t="shared" si="6"/>
        <v/>
      </c>
      <c r="X20" s="199"/>
    </row>
    <row r="21" spans="1:24">
      <c r="A21" s="186" t="str">
        <f>IF(B21="","",COUNT(A$6:A20)+1)</f>
        <v/>
      </c>
      <c r="B21" s="187"/>
      <c r="C21" s="187"/>
      <c r="D21" s="191"/>
      <c r="E21" s="187"/>
      <c r="F21" s="216"/>
      <c r="G21" s="188"/>
      <c r="H21" s="192"/>
      <c r="I21" s="191"/>
      <c r="J21" s="191"/>
      <c r="K21" s="189"/>
      <c r="L21" s="189"/>
      <c r="M21" s="189"/>
      <c r="N21" s="189"/>
      <c r="O21" s="189"/>
      <c r="P21" s="189"/>
      <c r="Q21" s="189" t="str">
        <f t="shared" si="0"/>
        <v/>
      </c>
      <c r="R21" s="189" t="str">
        <f t="shared" si="1"/>
        <v/>
      </c>
      <c r="S21" s="189" t="str">
        <f t="shared" si="2"/>
        <v/>
      </c>
      <c r="T21" s="189" t="str">
        <f t="shared" si="3"/>
        <v/>
      </c>
      <c r="U21" s="333" t="str">
        <f t="shared" si="4"/>
        <v/>
      </c>
      <c r="V21" s="189" t="str">
        <f t="shared" si="5"/>
        <v/>
      </c>
      <c r="W21" s="189" t="str">
        <f t="shared" si="6"/>
        <v/>
      </c>
      <c r="X21" s="199"/>
    </row>
    <row r="22" spans="1:24">
      <c r="A22" s="186" t="str">
        <f>IF(B22="","",COUNT(A$6:A21)+1)</f>
        <v/>
      </c>
      <c r="B22" s="187"/>
      <c r="C22" s="187"/>
      <c r="D22" s="191"/>
      <c r="E22" s="187"/>
      <c r="F22" s="216"/>
      <c r="G22" s="188"/>
      <c r="H22" s="192"/>
      <c r="I22" s="191"/>
      <c r="J22" s="191"/>
      <c r="K22" s="189"/>
      <c r="L22" s="189"/>
      <c r="M22" s="189"/>
      <c r="N22" s="189"/>
      <c r="O22" s="189"/>
      <c r="P22" s="189"/>
      <c r="Q22" s="189" t="str">
        <f t="shared" si="0"/>
        <v/>
      </c>
      <c r="R22" s="189" t="str">
        <f t="shared" si="1"/>
        <v/>
      </c>
      <c r="S22" s="189" t="str">
        <f t="shared" si="2"/>
        <v/>
      </c>
      <c r="T22" s="189" t="str">
        <f t="shared" si="3"/>
        <v/>
      </c>
      <c r="U22" s="333" t="str">
        <f t="shared" si="4"/>
        <v/>
      </c>
      <c r="V22" s="189" t="str">
        <f t="shared" si="5"/>
        <v/>
      </c>
      <c r="W22" s="189" t="str">
        <f t="shared" si="6"/>
        <v/>
      </c>
      <c r="X22" s="199"/>
    </row>
    <row r="23" spans="1:24">
      <c r="A23" s="186" t="str">
        <f>IF(B23="","",COUNT(A$6:A22)+1)</f>
        <v/>
      </c>
      <c r="B23" s="187"/>
      <c r="C23" s="187"/>
      <c r="D23" s="191"/>
      <c r="E23" s="187"/>
      <c r="F23" s="216"/>
      <c r="G23" s="188"/>
      <c r="H23" s="192"/>
      <c r="I23" s="191"/>
      <c r="J23" s="191"/>
      <c r="K23" s="189"/>
      <c r="L23" s="189"/>
      <c r="M23" s="189"/>
      <c r="N23" s="189"/>
      <c r="O23" s="189"/>
      <c r="P23" s="189"/>
      <c r="Q23" s="189" t="str">
        <f t="shared" si="0"/>
        <v/>
      </c>
      <c r="R23" s="189" t="str">
        <f t="shared" si="1"/>
        <v/>
      </c>
      <c r="S23" s="189" t="str">
        <f t="shared" si="2"/>
        <v/>
      </c>
      <c r="T23" s="189" t="str">
        <f t="shared" si="3"/>
        <v/>
      </c>
      <c r="U23" s="333" t="str">
        <f t="shared" si="4"/>
        <v/>
      </c>
      <c r="V23" s="189" t="str">
        <f t="shared" si="5"/>
        <v/>
      </c>
      <c r="W23" s="189" t="str">
        <f t="shared" si="6"/>
        <v/>
      </c>
      <c r="X23" s="199"/>
    </row>
    <row r="24" spans="1:24">
      <c r="A24" s="186" t="str">
        <f>IF(B24="","",COUNT(A$6:A23)+1)</f>
        <v/>
      </c>
      <c r="B24" s="187"/>
      <c r="C24" s="187"/>
      <c r="D24" s="191"/>
      <c r="E24" s="187"/>
      <c r="F24" s="216"/>
      <c r="G24" s="188"/>
      <c r="H24" s="192"/>
      <c r="I24" s="191"/>
      <c r="J24" s="191"/>
      <c r="K24" s="189"/>
      <c r="L24" s="189"/>
      <c r="M24" s="189"/>
      <c r="N24" s="189"/>
      <c r="O24" s="189"/>
      <c r="P24" s="189"/>
      <c r="Q24" s="189" t="str">
        <f t="shared" si="0"/>
        <v/>
      </c>
      <c r="R24" s="189" t="str">
        <f t="shared" si="1"/>
        <v/>
      </c>
      <c r="S24" s="189" t="str">
        <f t="shared" si="2"/>
        <v/>
      </c>
      <c r="T24" s="189" t="str">
        <f t="shared" si="3"/>
        <v/>
      </c>
      <c r="U24" s="333" t="str">
        <f t="shared" si="4"/>
        <v/>
      </c>
      <c r="V24" s="189" t="str">
        <f t="shared" si="5"/>
        <v/>
      </c>
      <c r="W24" s="189" t="str">
        <f t="shared" si="6"/>
        <v/>
      </c>
      <c r="X24" s="199"/>
    </row>
    <row r="25" spans="1:24">
      <c r="A25" s="186" t="str">
        <f>IF(B25="","",COUNT(A$6:A24)+1)</f>
        <v/>
      </c>
      <c r="B25" s="187"/>
      <c r="C25" s="187"/>
      <c r="D25" s="191"/>
      <c r="E25" s="187"/>
      <c r="F25" s="216"/>
      <c r="G25" s="188"/>
      <c r="H25" s="192"/>
      <c r="I25" s="191"/>
      <c r="J25" s="191"/>
      <c r="K25" s="189"/>
      <c r="L25" s="189"/>
      <c r="M25" s="189"/>
      <c r="N25" s="189"/>
      <c r="O25" s="189"/>
      <c r="P25" s="189"/>
      <c r="Q25" s="189" t="str">
        <f t="shared" si="0"/>
        <v/>
      </c>
      <c r="R25" s="189" t="str">
        <f t="shared" si="1"/>
        <v/>
      </c>
      <c r="S25" s="189" t="str">
        <f t="shared" si="2"/>
        <v/>
      </c>
      <c r="T25" s="189" t="str">
        <f t="shared" si="3"/>
        <v/>
      </c>
      <c r="U25" s="333" t="str">
        <f t="shared" si="4"/>
        <v/>
      </c>
      <c r="V25" s="189" t="str">
        <f t="shared" si="5"/>
        <v/>
      </c>
      <c r="W25" s="189" t="str">
        <f t="shared" si="6"/>
        <v/>
      </c>
      <c r="X25" s="199"/>
    </row>
    <row r="26" spans="1:24">
      <c r="A26" s="186" t="str">
        <f>IF(B26="","",COUNT(A$6:A25)+1)</f>
        <v/>
      </c>
      <c r="B26" s="187"/>
      <c r="C26" s="187"/>
      <c r="D26" s="191"/>
      <c r="E26" s="187"/>
      <c r="F26" s="216"/>
      <c r="G26" s="188"/>
      <c r="H26" s="192"/>
      <c r="I26" s="191"/>
      <c r="J26" s="191"/>
      <c r="K26" s="189"/>
      <c r="L26" s="189"/>
      <c r="M26" s="189"/>
      <c r="N26" s="189"/>
      <c r="O26" s="189"/>
      <c r="P26" s="189"/>
      <c r="Q26" s="189" t="str">
        <f t="shared" si="0"/>
        <v/>
      </c>
      <c r="R26" s="189" t="str">
        <f t="shared" si="1"/>
        <v/>
      </c>
      <c r="S26" s="189" t="str">
        <f t="shared" si="2"/>
        <v/>
      </c>
      <c r="T26" s="189" t="str">
        <f t="shared" si="3"/>
        <v/>
      </c>
      <c r="U26" s="333" t="str">
        <f t="shared" si="4"/>
        <v/>
      </c>
      <c r="V26" s="189" t="str">
        <f t="shared" si="5"/>
        <v/>
      </c>
      <c r="W26" s="189" t="str">
        <f t="shared" si="6"/>
        <v/>
      </c>
      <c r="X26" s="199"/>
    </row>
    <row r="27" spans="1:24">
      <c r="A27" s="187" t="s">
        <v>1391</v>
      </c>
      <c r="B27" s="327"/>
      <c r="C27" s="327"/>
      <c r="D27" s="191"/>
      <c r="E27" s="187"/>
      <c r="F27" s="187"/>
      <c r="G27" s="191"/>
      <c r="H27" s="191"/>
      <c r="I27" s="191"/>
      <c r="J27" s="191"/>
      <c r="K27" s="189">
        <f>SUM(K7:K26)</f>
        <v>0</v>
      </c>
      <c r="L27" s="189">
        <f>SUM(L7:L26)</f>
        <v>0</v>
      </c>
      <c r="M27" s="189">
        <f>SUM(M7:M26)</f>
        <v>0</v>
      </c>
      <c r="N27" s="189"/>
      <c r="O27" s="189"/>
      <c r="P27" s="189"/>
      <c r="Q27" s="189">
        <f>SUM(Q7:Q26)</f>
        <v>0</v>
      </c>
      <c r="R27" s="189">
        <f>SUM(R7:R26)</f>
        <v>0</v>
      </c>
      <c r="S27" s="189">
        <f>SUM(S7:S26)</f>
        <v>0</v>
      </c>
      <c r="T27" s="189">
        <f>SUM(T7:T26)</f>
        <v>0</v>
      </c>
      <c r="U27" s="333"/>
      <c r="V27" s="189">
        <f>SUM(V7:V26)</f>
        <v>0</v>
      </c>
      <c r="W27" s="189" t="str">
        <f t="shared" si="6"/>
        <v/>
      </c>
      <c r="X27" s="199"/>
    </row>
    <row r="28" spans="1:24">
      <c r="A28" s="187" t="s">
        <v>1136</v>
      </c>
      <c r="B28" s="187"/>
      <c r="C28" s="187"/>
      <c r="D28" s="191"/>
      <c r="E28" s="187"/>
      <c r="F28" s="199"/>
      <c r="G28" s="191"/>
      <c r="H28" s="191"/>
      <c r="I28" s="191"/>
      <c r="J28" s="191"/>
      <c r="K28" s="189"/>
      <c r="L28" s="189">
        <f>M27</f>
        <v>0</v>
      </c>
      <c r="M28" s="189"/>
      <c r="N28" s="189"/>
      <c r="O28" s="189"/>
      <c r="P28" s="189"/>
      <c r="Q28" s="189"/>
      <c r="R28" s="189">
        <f>S27</f>
        <v>0</v>
      </c>
      <c r="S28" s="189"/>
      <c r="T28" s="189"/>
      <c r="U28" s="333"/>
      <c r="V28" s="189">
        <v>0</v>
      </c>
      <c r="W28" s="189" t="str">
        <f t="shared" si="6"/>
        <v/>
      </c>
      <c r="X28" s="199"/>
    </row>
    <row r="29" spans="1:24">
      <c r="A29" s="187" t="s">
        <v>1137</v>
      </c>
      <c r="B29" s="187"/>
      <c r="C29" s="187"/>
      <c r="D29" s="191"/>
      <c r="E29" s="191"/>
      <c r="F29" s="191"/>
      <c r="G29" s="191"/>
      <c r="H29" s="191"/>
      <c r="I29" s="191"/>
      <c r="J29" s="191"/>
      <c r="K29" s="189">
        <f>K27-K28</f>
        <v>0</v>
      </c>
      <c r="L29" s="189">
        <f>L27-L28</f>
        <v>0</v>
      </c>
      <c r="M29" s="189"/>
      <c r="N29" s="189"/>
      <c r="O29" s="189"/>
      <c r="P29" s="189"/>
      <c r="Q29" s="189">
        <f>Q27-Q28</f>
        <v>0</v>
      </c>
      <c r="R29" s="189">
        <f>R27-R28</f>
        <v>0</v>
      </c>
      <c r="S29" s="189"/>
      <c r="T29" s="189">
        <f>T27-T28</f>
        <v>0</v>
      </c>
      <c r="U29" s="333"/>
      <c r="V29" s="189">
        <f>V27-V28</f>
        <v>0</v>
      </c>
      <c r="W29" s="189" t="str">
        <f t="shared" si="6"/>
        <v/>
      </c>
      <c r="X29" s="199"/>
    </row>
    <row r="30" spans="1:22">
      <c r="A30" s="173" t="str">
        <f>封面!D11&amp;封面!G11</f>
        <v>产权持有单位填表人：丁旭伟</v>
      </c>
      <c r="B30" s="193"/>
      <c r="C30" s="193"/>
      <c r="D30" s="193"/>
      <c r="E30" s="193"/>
      <c r="F30" s="193"/>
      <c r="V30" s="195" t="str">
        <f>"评估人员："&amp;封面!G28&amp;"  "&amp;封面!G34</f>
        <v>评估人员：  </v>
      </c>
    </row>
    <row r="31" spans="1:6">
      <c r="A31" s="173" t="str">
        <f>CONCATENATE(封面!D13,封面!F13,封面!G13,封面!H13,封面!I13,封面!J13,封面!K13)</f>
        <v>填表日期：2023年11月7日</v>
      </c>
      <c r="B31" s="193"/>
      <c r="C31" s="193"/>
      <c r="D31" s="193"/>
      <c r="E31" s="193"/>
      <c r="F31" s="193"/>
    </row>
    <row r="32" spans="1:22">
      <c r="A32" s="196"/>
      <c r="B32" s="219"/>
      <c r="C32" s="193"/>
      <c r="D32" s="193"/>
      <c r="E32" s="193"/>
      <c r="F32" s="193"/>
      <c r="H32" s="220" t="s">
        <v>10</v>
      </c>
      <c r="K32" s="224"/>
      <c r="L32" s="224"/>
      <c r="M32" s="224"/>
      <c r="N32" s="332"/>
      <c r="O32" s="332"/>
      <c r="P32" s="332"/>
      <c r="Q32" s="224"/>
      <c r="R32" s="224"/>
      <c r="S32" s="224"/>
      <c r="T32" s="224"/>
      <c r="U32" s="332"/>
      <c r="V32" s="224"/>
    </row>
    <row r="33" spans="1:22">
      <c r="A33" s="196"/>
      <c r="B33" s="219"/>
      <c r="C33" s="193"/>
      <c r="D33" s="193"/>
      <c r="E33" s="193"/>
      <c r="F33" s="193"/>
      <c r="H33" s="220" t="s">
        <v>1392</v>
      </c>
      <c r="K33" s="224"/>
      <c r="L33" s="224"/>
      <c r="M33" s="224"/>
      <c r="N33" s="332"/>
      <c r="O33" s="332"/>
      <c r="P33" s="332"/>
      <c r="Q33" s="224"/>
      <c r="R33" s="224"/>
      <c r="S33" s="224"/>
      <c r="T33" s="224"/>
      <c r="U33" s="332"/>
      <c r="V33" s="224"/>
    </row>
    <row r="34" spans="1:8">
      <c r="A34" s="196"/>
      <c r="B34" s="193"/>
      <c r="C34" s="193"/>
      <c r="D34" s="193"/>
      <c r="E34" s="193"/>
      <c r="F34" s="193"/>
      <c r="H34" s="220" t="s">
        <v>8</v>
      </c>
    </row>
    <row r="35" spans="1:8">
      <c r="A35" s="196"/>
      <c r="B35" s="193"/>
      <c r="C35" s="193"/>
      <c r="D35" s="193"/>
      <c r="E35" s="193"/>
      <c r="F35" s="193"/>
      <c r="H35" s="220" t="s">
        <v>1393</v>
      </c>
    </row>
    <row r="36" spans="1:8">
      <c r="A36" s="196"/>
      <c r="B36" s="193"/>
      <c r="C36" s="193"/>
      <c r="D36" s="193"/>
      <c r="E36" s="193"/>
      <c r="F36" s="193"/>
      <c r="H36" s="220" t="s">
        <v>6</v>
      </c>
    </row>
    <row r="37" spans="1:6">
      <c r="A37" s="196"/>
      <c r="B37" s="193"/>
      <c r="C37" s="193"/>
      <c r="D37" s="193"/>
      <c r="E37" s="193"/>
      <c r="F37" s="193"/>
    </row>
    <row r="38" spans="1:6">
      <c r="A38" s="196"/>
      <c r="B38" s="193"/>
      <c r="C38" s="193"/>
      <c r="D38" s="193"/>
      <c r="E38" s="193"/>
      <c r="F38" s="193"/>
    </row>
  </sheetData>
  <mergeCells count="21">
    <mergeCell ref="A2:X2"/>
    <mergeCell ref="A3:X3"/>
    <mergeCell ref="K5:M5"/>
    <mergeCell ref="N5:P5"/>
    <mergeCell ref="Q5:S5"/>
    <mergeCell ref="T5:V5"/>
    <mergeCell ref="A27:C27"/>
    <mergeCell ref="A28:C28"/>
    <mergeCell ref="A29:C29"/>
    <mergeCell ref="A5:A6"/>
    <mergeCell ref="B5:B6"/>
    <mergeCell ref="C5:C6"/>
    <mergeCell ref="D5:D6"/>
    <mergeCell ref="E5:E6"/>
    <mergeCell ref="F5:F6"/>
    <mergeCell ref="G5:G6"/>
    <mergeCell ref="H5:H6"/>
    <mergeCell ref="I5:I6"/>
    <mergeCell ref="J5:J6"/>
    <mergeCell ref="W5:W6"/>
    <mergeCell ref="X5:X6"/>
  </mergeCells>
  <dataValidations count="1">
    <dataValidation type="list" allowBlank="1" showInputMessage="1" showErrorMessage="1" sqref="H7:H26">
      <formula1>$H$32:$H$36</formula1>
    </dataValidation>
  </dataValidations>
  <hyperlinks>
    <hyperlink ref="A1" location="索引目录!D47" display="返回索引页"/>
    <hyperlink ref="B1" location="非流动资产评估汇总!B35" display="返回"/>
  </hyperlinks>
  <pageMargins left="0.707638888888889" right="0.707638888888889" top="0.747916666666667" bottom="0.747916666666667" header="0.313888888888889" footer="0.313888888888889"/>
  <pageSetup paperSize="9" scale="62" orientation="landscape"/>
  <headerFooter>
    <oddHeader>&amp;R&amp;"宋体,常规"表&amp;"Times New Roman,常规"4-14
&amp;"宋体,常规"共&amp;"Times New Roman,常规"&amp;N&amp;"宋体,常规"页第&amp;"Times New Roman,常规"&amp;P&amp;"宋体,常规"页</oddHead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G29"/>
  <sheetViews>
    <sheetView zoomScale="85" zoomScaleNormal="85" workbookViewId="0">
      <selection activeCell="L19" sqref="L19"/>
    </sheetView>
  </sheetViews>
  <sheetFormatPr defaultColWidth="9" defaultRowHeight="15.75" customHeight="1" outlineLevelCol="6"/>
  <cols>
    <col min="1" max="1" width="6.16666666666667" style="139" customWidth="1"/>
    <col min="2" max="2" width="28" style="139" customWidth="1"/>
    <col min="3" max="3" width="19.0833333333333" style="139" customWidth="1" outlineLevel="1"/>
    <col min="4" max="6" width="24.6666666666667" style="139" customWidth="1"/>
    <col min="7" max="7" width="13.5" style="139" customWidth="1"/>
    <col min="8" max="16384" width="9" style="139"/>
  </cols>
  <sheetData>
    <row r="1" customHeight="1" spans="1:7">
      <c r="A1" s="232" t="s">
        <v>118</v>
      </c>
      <c r="B1" s="143" t="s">
        <v>261</v>
      </c>
      <c r="C1" s="146"/>
      <c r="D1" s="146"/>
      <c r="E1" s="146"/>
      <c r="F1" s="146"/>
      <c r="G1" s="146"/>
    </row>
    <row r="2" s="137" customFormat="1" ht="30" customHeight="1" spans="1:7">
      <c r="A2" s="148" t="s">
        <v>1394</v>
      </c>
      <c r="B2" s="149"/>
      <c r="C2" s="149"/>
      <c r="D2" s="149"/>
      <c r="E2" s="149"/>
      <c r="F2" s="149"/>
      <c r="G2" s="149"/>
    </row>
    <row r="3" ht="14.25" customHeight="1" spans="1:7">
      <c r="A3" s="233" t="str">
        <f>CONCATENATE(封面!D9,封面!F9,封面!G9,封面!H9,封面!I9,封面!J9,封面!K9)</f>
        <v>评估基准日：2023年9月30日</v>
      </c>
      <c r="B3" s="233"/>
      <c r="C3" s="233"/>
      <c r="D3" s="233"/>
      <c r="E3" s="233"/>
      <c r="F3" s="233"/>
      <c r="G3" s="233"/>
    </row>
    <row r="4" customHeight="1" spans="1:7">
      <c r="A4" s="234" t="str">
        <f>封面!D7&amp;封面!F7</f>
        <v>产权持有人：杭州汽轮新能源有限公司</v>
      </c>
      <c r="C4" s="150"/>
      <c r="D4" s="150"/>
      <c r="E4" s="150"/>
      <c r="F4" s="150"/>
      <c r="G4" s="317" t="s">
        <v>120</v>
      </c>
    </row>
    <row r="5" s="231" customFormat="1" customHeight="1" spans="1:7">
      <c r="A5" s="236" t="s">
        <v>263</v>
      </c>
      <c r="B5" s="236" t="s">
        <v>252</v>
      </c>
      <c r="C5" s="208" t="s">
        <v>264</v>
      </c>
      <c r="D5" s="208" t="s">
        <v>265</v>
      </c>
      <c r="E5" s="208" t="s">
        <v>266</v>
      </c>
      <c r="F5" s="237" t="s">
        <v>267</v>
      </c>
      <c r="G5" s="208" t="s">
        <v>402</v>
      </c>
    </row>
    <row r="6" customHeight="1" spans="1:7">
      <c r="A6" s="236" t="s">
        <v>1395</v>
      </c>
      <c r="B6" s="318" t="s">
        <v>1396</v>
      </c>
      <c r="C6" s="159">
        <f>'无形-土地'!L27</f>
        <v>0</v>
      </c>
      <c r="D6" s="159">
        <f>'无形-土地'!N27</f>
        <v>0</v>
      </c>
      <c r="E6" s="159">
        <f>'无形-土地'!O27</f>
        <v>0</v>
      </c>
      <c r="F6" s="159">
        <f>E6-D6</f>
        <v>0</v>
      </c>
      <c r="G6" s="319" t="str">
        <f>IF(D6=0,"",F6/D6*100)</f>
        <v/>
      </c>
    </row>
    <row r="7" customHeight="1" spans="1:7">
      <c r="A7" s="236" t="s">
        <v>1397</v>
      </c>
      <c r="B7" s="320" t="s">
        <v>1398</v>
      </c>
      <c r="C7" s="159">
        <f>'无形-矿业权'!J27</f>
        <v>0</v>
      </c>
      <c r="D7" s="159">
        <f>'无形-矿业权'!L27</f>
        <v>0</v>
      </c>
      <c r="E7" s="159">
        <f>'无形-矿业权'!M27</f>
        <v>0</v>
      </c>
      <c r="F7" s="159">
        <f>E7-D7</f>
        <v>0</v>
      </c>
      <c r="G7" s="319" t="str">
        <f>IF(D7=0,"",F7/D7*100)</f>
        <v/>
      </c>
    </row>
    <row r="8" customHeight="1" spans="1:7">
      <c r="A8" s="236" t="s">
        <v>1399</v>
      </c>
      <c r="B8" s="318" t="s">
        <v>1400</v>
      </c>
      <c r="C8" s="159">
        <f>'无形-其他'!H27</f>
        <v>0</v>
      </c>
      <c r="D8" s="159">
        <f>'无形-其他'!J27</f>
        <v>0</v>
      </c>
      <c r="E8" s="159">
        <f>'无形-其他'!L27</f>
        <v>0</v>
      </c>
      <c r="F8" s="159">
        <f>E8-D8</f>
        <v>0</v>
      </c>
      <c r="G8" s="319" t="str">
        <f>IF(D8=0,"",F8/D8*100)</f>
        <v/>
      </c>
    </row>
    <row r="9" customHeight="1" spans="1:7">
      <c r="A9" s="236"/>
      <c r="B9" s="318"/>
      <c r="C9" s="159"/>
      <c r="D9" s="159"/>
      <c r="E9" s="159"/>
      <c r="F9" s="159"/>
      <c r="G9" s="319"/>
    </row>
    <row r="10" customHeight="1" spans="1:7">
      <c r="A10" s="236"/>
      <c r="B10" s="318"/>
      <c r="C10" s="159"/>
      <c r="D10" s="159"/>
      <c r="E10" s="159"/>
      <c r="F10" s="159"/>
      <c r="G10" s="319"/>
    </row>
    <row r="11" customHeight="1" spans="1:7">
      <c r="A11" s="236"/>
      <c r="B11" s="318"/>
      <c r="C11" s="159"/>
      <c r="D11" s="159"/>
      <c r="E11" s="159"/>
      <c r="F11" s="159"/>
      <c r="G11" s="319"/>
    </row>
    <row r="12" customHeight="1" spans="1:7">
      <c r="A12" s="236"/>
      <c r="B12" s="318"/>
      <c r="C12" s="159"/>
      <c r="D12" s="159"/>
      <c r="E12" s="159"/>
      <c r="F12" s="159"/>
      <c r="G12" s="319"/>
    </row>
    <row r="13" customHeight="1" spans="1:7">
      <c r="A13" s="236"/>
      <c r="B13" s="318"/>
      <c r="C13" s="159"/>
      <c r="D13" s="159"/>
      <c r="E13" s="159"/>
      <c r="F13" s="159"/>
      <c r="G13" s="319"/>
    </row>
    <row r="14" customHeight="1" spans="1:7">
      <c r="A14" s="236"/>
      <c r="B14" s="318"/>
      <c r="C14" s="159"/>
      <c r="D14" s="159"/>
      <c r="E14" s="159"/>
      <c r="F14" s="159"/>
      <c r="G14" s="319"/>
    </row>
    <row r="15" customHeight="1" spans="1:7">
      <c r="A15" s="236"/>
      <c r="B15" s="318"/>
      <c r="C15" s="159"/>
      <c r="D15" s="159"/>
      <c r="E15" s="159"/>
      <c r="F15" s="159"/>
      <c r="G15" s="319"/>
    </row>
    <row r="16" customHeight="1" spans="1:7">
      <c r="A16" s="236"/>
      <c r="B16" s="318"/>
      <c r="C16" s="159"/>
      <c r="D16" s="159"/>
      <c r="E16" s="159"/>
      <c r="F16" s="159"/>
      <c r="G16" s="319"/>
    </row>
    <row r="17" customHeight="1" spans="1:7">
      <c r="A17" s="236"/>
      <c r="B17" s="318"/>
      <c r="C17" s="159"/>
      <c r="D17" s="159"/>
      <c r="E17" s="159"/>
      <c r="F17" s="159"/>
      <c r="G17" s="319"/>
    </row>
    <row r="18" customHeight="1" spans="1:7">
      <c r="A18" s="236"/>
      <c r="B18" s="318"/>
      <c r="C18" s="159"/>
      <c r="D18" s="159"/>
      <c r="E18" s="159"/>
      <c r="F18" s="159"/>
      <c r="G18" s="319"/>
    </row>
    <row r="19" customHeight="1" spans="1:7">
      <c r="A19" s="236"/>
      <c r="B19" s="318"/>
      <c r="C19" s="159"/>
      <c r="D19" s="159"/>
      <c r="E19" s="159"/>
      <c r="F19" s="159"/>
      <c r="G19" s="319"/>
    </row>
    <row r="20" customHeight="1" spans="1:7">
      <c r="A20" s="236"/>
      <c r="B20" s="318"/>
      <c r="C20" s="159"/>
      <c r="D20" s="159"/>
      <c r="E20" s="159"/>
      <c r="F20" s="159"/>
      <c r="G20" s="319"/>
    </row>
    <row r="21" customHeight="1" spans="1:7">
      <c r="A21" s="236"/>
      <c r="B21" s="318"/>
      <c r="C21" s="159"/>
      <c r="D21" s="159"/>
      <c r="E21" s="159"/>
      <c r="F21" s="159"/>
      <c r="G21" s="319"/>
    </row>
    <row r="22" customHeight="1" spans="1:7">
      <c r="A22" s="236"/>
      <c r="B22" s="318"/>
      <c r="C22" s="159"/>
      <c r="D22" s="159"/>
      <c r="E22" s="159"/>
      <c r="F22" s="159"/>
      <c r="G22" s="319"/>
    </row>
    <row r="23" customHeight="1" spans="1:7">
      <c r="A23" s="236"/>
      <c r="B23" s="318"/>
      <c r="C23" s="159"/>
      <c r="D23" s="159"/>
      <c r="E23" s="159"/>
      <c r="F23" s="159"/>
      <c r="G23" s="319"/>
    </row>
    <row r="24" customHeight="1" spans="1:7">
      <c r="A24" s="236"/>
      <c r="B24" s="318"/>
      <c r="C24" s="159"/>
      <c r="D24" s="159"/>
      <c r="E24" s="159"/>
      <c r="F24" s="159"/>
      <c r="G24" s="319"/>
    </row>
    <row r="25" customHeight="1" spans="1:7">
      <c r="A25" s="321" t="s">
        <v>1401</v>
      </c>
      <c r="B25" s="321" t="s">
        <v>1402</v>
      </c>
      <c r="C25" s="159">
        <f>SUM(C6:C8)</f>
        <v>0</v>
      </c>
      <c r="D25" s="159">
        <f>SUM(D6:D8)</f>
        <v>0</v>
      </c>
      <c r="E25" s="159">
        <f>SUM(E6:E8)</f>
        <v>0</v>
      </c>
      <c r="F25" s="159">
        <f>SUM(F6:F8)</f>
        <v>0</v>
      </c>
      <c r="G25" s="319" t="str">
        <f>IF(D25=0,"",F25/D25*100)</f>
        <v/>
      </c>
    </row>
    <row r="26" customHeight="1" spans="1:7">
      <c r="A26" s="321" t="s">
        <v>1401</v>
      </c>
      <c r="B26" s="321" t="s">
        <v>1403</v>
      </c>
      <c r="C26" s="159"/>
      <c r="D26" s="159">
        <f>C26</f>
        <v>0</v>
      </c>
      <c r="E26" s="159">
        <v>0</v>
      </c>
      <c r="F26" s="159">
        <f>E26-D26</f>
        <v>0</v>
      </c>
      <c r="G26" s="319" t="str">
        <f>IF(D26=0,"",F26/D26*100)</f>
        <v/>
      </c>
    </row>
    <row r="27" customHeight="1" spans="1:7">
      <c r="A27" s="321" t="s">
        <v>1401</v>
      </c>
      <c r="B27" s="236" t="s">
        <v>1404</v>
      </c>
      <c r="C27" s="159">
        <f>C25-C26</f>
        <v>0</v>
      </c>
      <c r="D27" s="159">
        <f>D25-D26</f>
        <v>0</v>
      </c>
      <c r="E27" s="159">
        <f>E25-E26</f>
        <v>0</v>
      </c>
      <c r="F27" s="159">
        <f>E27-D27</f>
        <v>0</v>
      </c>
      <c r="G27" s="319" t="str">
        <f>IF(D27=0,"",F27/D27*100)</f>
        <v/>
      </c>
    </row>
    <row r="28" customHeight="1" spans="1:7">
      <c r="A28" s="169" t="str">
        <f>封面!D11&amp;封面!G11</f>
        <v>产权持有单位填表人：丁旭伟</v>
      </c>
      <c r="C28" s="150"/>
      <c r="D28" s="150"/>
      <c r="E28" s="150" t="str">
        <f>"评估人员："&amp;封面!G28&amp;"  "&amp;封面!G34</f>
        <v>评估人员：  </v>
      </c>
      <c r="F28" s="150"/>
      <c r="G28" s="150"/>
    </row>
    <row r="29" customHeight="1" spans="1:7">
      <c r="A29" s="139" t="str">
        <f>CONCATENATE(封面!D13,封面!F13,封面!G13,封面!H13,封面!I13,封面!J13,封面!K13)</f>
        <v>填表日期：2023年11月7日</v>
      </c>
      <c r="C29" s="150"/>
      <c r="D29" s="150"/>
      <c r="E29" s="150"/>
      <c r="F29" s="150"/>
      <c r="G29" s="150"/>
    </row>
  </sheetData>
  <mergeCells count="2">
    <mergeCell ref="A2:G2"/>
    <mergeCell ref="A3:G3"/>
  </mergeCells>
  <hyperlinks>
    <hyperlink ref="A1" location="索引目录!C48" display="返回索引页"/>
    <hyperlink ref="B6" location="'无形-土地'!B1" display="无形资产-土地使用权"/>
    <hyperlink ref="B8" location="'无形-其他'!B1" display="无形资产-其他无形资产"/>
    <hyperlink ref="B1" location="分类汇总!B31" display="返回"/>
  </hyperlinks>
  <printOptions horizontalCentered="1"/>
  <pageMargins left="0.349305555555556" right="0.349305555555556" top="0.788888888888889" bottom="0.788888888888889" header="1.05902777777778" footer="0.509027777777778"/>
  <pageSetup paperSize="9" scale="93" fitToHeight="0" orientation="landscape"/>
  <headerFooter alignWithMargins="0">
    <oddHeader>&amp;R&amp;"宋体,常规"&amp;10表&amp;"Times New Roman,常规"4-12
&amp;"宋体,常规"共&amp;"Times New Roman,常规"&amp;N&amp;"宋体,常规"页第&amp;"Times New Roman,常规"&amp;P&amp;"宋体,常规"页</oddHeader>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S29"/>
  <sheetViews>
    <sheetView zoomScale="90" zoomScaleNormal="90" workbookViewId="0">
      <selection activeCell="L19" sqref="L19"/>
    </sheetView>
  </sheetViews>
  <sheetFormatPr defaultColWidth="9" defaultRowHeight="15.75" customHeight="1"/>
  <cols>
    <col min="1" max="1" width="6.16666666666667" style="139" customWidth="1"/>
    <col min="2" max="2" width="6.66666666666667" style="139" customWidth="1"/>
    <col min="3" max="3" width="9.58333333333333" style="139" customWidth="1"/>
    <col min="4" max="4" width="10.5" style="139" customWidth="1"/>
    <col min="5" max="5" width="5.16666666666667" style="140" customWidth="1"/>
    <col min="6" max="7" width="5.16666666666667" style="139" customWidth="1"/>
    <col min="8" max="9" width="5.08333333333333" style="139" customWidth="1"/>
    <col min="10" max="10" width="8" style="139" customWidth="1"/>
    <col min="11" max="11" width="12.5" style="139" customWidth="1"/>
    <col min="12" max="13" width="13" style="139" customWidth="1" outlineLevel="1"/>
    <col min="14" max="16" width="13" style="139" customWidth="1"/>
    <col min="17" max="17" width="8.08333333333333" style="139" customWidth="1"/>
    <col min="18" max="18" width="9" style="139"/>
    <col min="19" max="19" width="13.0833333333333" style="139" customWidth="1" outlineLevel="1"/>
    <col min="20" max="16384" width="9" style="139"/>
  </cols>
  <sheetData>
    <row r="1" ht="13.25" customHeight="1" spans="1:18">
      <c r="A1" s="290" t="s">
        <v>118</v>
      </c>
      <c r="B1" s="143" t="s">
        <v>261</v>
      </c>
      <c r="C1" s="145"/>
      <c r="D1" s="145"/>
      <c r="E1" s="144"/>
      <c r="F1" s="145"/>
      <c r="G1" s="145"/>
      <c r="H1" s="145"/>
      <c r="I1" s="145"/>
      <c r="J1" s="146"/>
      <c r="K1" s="146"/>
      <c r="L1" s="146"/>
      <c r="M1" s="146"/>
      <c r="N1" s="146"/>
      <c r="O1" s="146"/>
      <c r="P1" s="146"/>
      <c r="Q1" s="146"/>
      <c r="R1" s="145"/>
    </row>
    <row r="2" s="137" customFormat="1" ht="30" customHeight="1" spans="1:18">
      <c r="A2" s="148" t="s">
        <v>1405</v>
      </c>
      <c r="B2" s="149"/>
      <c r="C2" s="149"/>
      <c r="D2" s="149"/>
      <c r="E2" s="149"/>
      <c r="F2" s="149"/>
      <c r="G2" s="149"/>
      <c r="H2" s="149"/>
      <c r="I2" s="149"/>
      <c r="J2" s="149"/>
      <c r="K2" s="149"/>
      <c r="L2" s="149"/>
      <c r="M2" s="149"/>
      <c r="N2" s="149"/>
      <c r="O2" s="149"/>
      <c r="P2" s="149"/>
      <c r="Q2" s="149"/>
      <c r="R2" s="149"/>
    </row>
    <row r="3" ht="14.25" customHeight="1" spans="1:18">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row>
    <row r="4" customHeight="1" spans="1:18">
      <c r="A4" s="139" t="str">
        <f>封面!D7&amp;封面!F7</f>
        <v>产权持有人：杭州汽轮新能源有限公司</v>
      </c>
      <c r="J4" s="150"/>
      <c r="K4" s="150"/>
      <c r="L4" s="150"/>
      <c r="M4" s="150"/>
      <c r="N4" s="150"/>
      <c r="O4" s="150"/>
      <c r="P4" s="150"/>
      <c r="Q4" s="150"/>
      <c r="R4" s="163" t="s">
        <v>120</v>
      </c>
    </row>
    <row r="5" s="145" customFormat="1" ht="27.75" customHeight="1" spans="1:19">
      <c r="A5" s="282" t="s">
        <v>183</v>
      </c>
      <c r="B5" s="282" t="s">
        <v>1164</v>
      </c>
      <c r="C5" s="282" t="s">
        <v>1165</v>
      </c>
      <c r="D5" s="282" t="s">
        <v>1166</v>
      </c>
      <c r="E5" s="287" t="s">
        <v>1167</v>
      </c>
      <c r="F5" s="282" t="s">
        <v>1168</v>
      </c>
      <c r="G5" s="282" t="s">
        <v>970</v>
      </c>
      <c r="H5" s="282" t="s">
        <v>1169</v>
      </c>
      <c r="I5" s="282" t="s">
        <v>1170</v>
      </c>
      <c r="J5" s="154" t="s">
        <v>1171</v>
      </c>
      <c r="K5" s="154" t="s">
        <v>1013</v>
      </c>
      <c r="L5" s="154" t="s">
        <v>264</v>
      </c>
      <c r="M5" s="154" t="s">
        <v>292</v>
      </c>
      <c r="N5" s="154" t="s">
        <v>265</v>
      </c>
      <c r="O5" s="154" t="s">
        <v>266</v>
      </c>
      <c r="P5" s="154" t="s">
        <v>1161</v>
      </c>
      <c r="Q5" s="154" t="s">
        <v>293</v>
      </c>
      <c r="R5" s="282" t="s">
        <v>186</v>
      </c>
      <c r="S5" s="152" t="s">
        <v>1142</v>
      </c>
    </row>
    <row r="6" customHeight="1" spans="1:19">
      <c r="A6" s="156"/>
      <c r="B6" s="156"/>
      <c r="C6" s="157"/>
      <c r="D6" s="157"/>
      <c r="E6" s="158"/>
      <c r="F6" s="156"/>
      <c r="G6" s="156"/>
      <c r="H6" s="156"/>
      <c r="I6" s="156"/>
      <c r="J6" s="159"/>
      <c r="K6" s="159"/>
      <c r="L6" s="159"/>
      <c r="M6" s="159"/>
      <c r="N6" s="159"/>
      <c r="O6" s="159"/>
      <c r="P6" s="159" t="str">
        <f>IF(N6=0,"",(O6-N6))</f>
        <v/>
      </c>
      <c r="Q6" s="159" t="str">
        <f>IF(N6=0,"",(O6-N6)/N6*100)</f>
        <v/>
      </c>
      <c r="R6" s="164"/>
      <c r="S6" s="164"/>
    </row>
    <row r="7" customHeight="1" spans="1:19">
      <c r="A7" s="156"/>
      <c r="B7" s="156"/>
      <c r="C7" s="157"/>
      <c r="D7" s="157"/>
      <c r="E7" s="158"/>
      <c r="F7" s="156"/>
      <c r="G7" s="156"/>
      <c r="H7" s="156"/>
      <c r="I7" s="156"/>
      <c r="J7" s="159"/>
      <c r="K7" s="159"/>
      <c r="L7" s="159"/>
      <c r="M7" s="159"/>
      <c r="N7" s="159"/>
      <c r="O7" s="159"/>
      <c r="P7" s="159" t="str">
        <f t="shared" ref="P7:P27" si="0">IF(N7=0,"",(O7-N7))</f>
        <v/>
      </c>
      <c r="Q7" s="159" t="str">
        <f t="shared" ref="Q7:Q25" si="1">IF(N7=0,"",(O7-N7)/N7*100)</f>
        <v/>
      </c>
      <c r="R7" s="164"/>
      <c r="S7" s="164"/>
    </row>
    <row r="8" customHeight="1" spans="1:19">
      <c r="A8" s="156"/>
      <c r="B8" s="156"/>
      <c r="C8" s="157"/>
      <c r="D8" s="157"/>
      <c r="E8" s="158"/>
      <c r="F8" s="156"/>
      <c r="G8" s="156"/>
      <c r="H8" s="156"/>
      <c r="I8" s="156"/>
      <c r="J8" s="159"/>
      <c r="K8" s="159"/>
      <c r="L8" s="159"/>
      <c r="M8" s="159"/>
      <c r="N8" s="159"/>
      <c r="O8" s="159"/>
      <c r="P8" s="159" t="str">
        <f t="shared" si="0"/>
        <v/>
      </c>
      <c r="Q8" s="159" t="str">
        <f t="shared" si="1"/>
        <v/>
      </c>
      <c r="R8" s="164"/>
      <c r="S8" s="164"/>
    </row>
    <row r="9" customHeight="1" spans="1:19">
      <c r="A9" s="156"/>
      <c r="B9" s="156"/>
      <c r="C9" s="157"/>
      <c r="D9" s="157"/>
      <c r="E9" s="158"/>
      <c r="F9" s="156"/>
      <c r="G9" s="156"/>
      <c r="H9" s="156"/>
      <c r="I9" s="156"/>
      <c r="J9" s="159"/>
      <c r="K9" s="159"/>
      <c r="L9" s="159"/>
      <c r="M9" s="159"/>
      <c r="N9" s="159"/>
      <c r="O9" s="159"/>
      <c r="P9" s="159" t="str">
        <f t="shared" si="0"/>
        <v/>
      </c>
      <c r="Q9" s="159" t="str">
        <f t="shared" si="1"/>
        <v/>
      </c>
      <c r="R9" s="164"/>
      <c r="S9" s="164"/>
    </row>
    <row r="10" customHeight="1" spans="1:19">
      <c r="A10" s="156"/>
      <c r="B10" s="156"/>
      <c r="C10" s="157"/>
      <c r="D10" s="157"/>
      <c r="E10" s="158"/>
      <c r="F10" s="156"/>
      <c r="G10" s="156"/>
      <c r="H10" s="156"/>
      <c r="I10" s="156"/>
      <c r="J10" s="159"/>
      <c r="K10" s="159"/>
      <c r="L10" s="159"/>
      <c r="M10" s="159"/>
      <c r="N10" s="159"/>
      <c r="O10" s="159"/>
      <c r="P10" s="159" t="str">
        <f t="shared" si="0"/>
        <v/>
      </c>
      <c r="Q10" s="159" t="str">
        <f t="shared" si="1"/>
        <v/>
      </c>
      <c r="R10" s="164"/>
      <c r="S10" s="164"/>
    </row>
    <row r="11" customHeight="1" spans="1:19">
      <c r="A11" s="156"/>
      <c r="B11" s="156"/>
      <c r="C11" s="157"/>
      <c r="D11" s="157"/>
      <c r="E11" s="158"/>
      <c r="F11" s="156"/>
      <c r="G11" s="156"/>
      <c r="H11" s="156"/>
      <c r="I11" s="156"/>
      <c r="J11" s="159"/>
      <c r="K11" s="159"/>
      <c r="L11" s="159"/>
      <c r="M11" s="159"/>
      <c r="N11" s="159"/>
      <c r="O11" s="159"/>
      <c r="P11" s="159" t="str">
        <f t="shared" si="0"/>
        <v/>
      </c>
      <c r="Q11" s="159" t="str">
        <f t="shared" si="1"/>
        <v/>
      </c>
      <c r="R11" s="164"/>
      <c r="S11" s="164"/>
    </row>
    <row r="12" customHeight="1" spans="1:19">
      <c r="A12" s="156"/>
      <c r="B12" s="156"/>
      <c r="C12" s="157"/>
      <c r="D12" s="157"/>
      <c r="E12" s="158"/>
      <c r="F12" s="156"/>
      <c r="G12" s="156"/>
      <c r="H12" s="156"/>
      <c r="I12" s="156"/>
      <c r="J12" s="159"/>
      <c r="K12" s="159"/>
      <c r="L12" s="159"/>
      <c r="M12" s="159"/>
      <c r="N12" s="159"/>
      <c r="O12" s="159"/>
      <c r="P12" s="159" t="str">
        <f t="shared" si="0"/>
        <v/>
      </c>
      <c r="Q12" s="159" t="str">
        <f t="shared" si="1"/>
        <v/>
      </c>
      <c r="R12" s="164"/>
      <c r="S12" s="164"/>
    </row>
    <row r="13" customHeight="1" spans="1:19">
      <c r="A13" s="156"/>
      <c r="B13" s="156"/>
      <c r="C13" s="157"/>
      <c r="D13" s="157"/>
      <c r="E13" s="158"/>
      <c r="F13" s="156"/>
      <c r="G13" s="156"/>
      <c r="H13" s="156"/>
      <c r="I13" s="156"/>
      <c r="J13" s="159"/>
      <c r="K13" s="159"/>
      <c r="L13" s="159"/>
      <c r="M13" s="159"/>
      <c r="N13" s="159"/>
      <c r="O13" s="159"/>
      <c r="P13" s="159" t="str">
        <f t="shared" si="0"/>
        <v/>
      </c>
      <c r="Q13" s="159" t="str">
        <f t="shared" si="1"/>
        <v/>
      </c>
      <c r="R13" s="164"/>
      <c r="S13" s="164"/>
    </row>
    <row r="14" customHeight="1" spans="1:19">
      <c r="A14" s="156"/>
      <c r="B14" s="156"/>
      <c r="C14" s="157"/>
      <c r="D14" s="157"/>
      <c r="E14" s="158"/>
      <c r="F14" s="156"/>
      <c r="G14" s="156"/>
      <c r="H14" s="156"/>
      <c r="I14" s="156"/>
      <c r="J14" s="159"/>
      <c r="K14" s="159"/>
      <c r="L14" s="159"/>
      <c r="M14" s="159"/>
      <c r="N14" s="159"/>
      <c r="O14" s="159"/>
      <c r="P14" s="159" t="str">
        <f t="shared" si="0"/>
        <v/>
      </c>
      <c r="Q14" s="159" t="str">
        <f t="shared" si="1"/>
        <v/>
      </c>
      <c r="R14" s="164"/>
      <c r="S14" s="164"/>
    </row>
    <row r="15" customHeight="1" spans="1:19">
      <c r="A15" s="156"/>
      <c r="B15" s="156"/>
      <c r="C15" s="157"/>
      <c r="D15" s="157"/>
      <c r="E15" s="158"/>
      <c r="F15" s="156"/>
      <c r="G15" s="156"/>
      <c r="H15" s="156"/>
      <c r="I15" s="156"/>
      <c r="J15" s="159"/>
      <c r="K15" s="159"/>
      <c r="L15" s="159"/>
      <c r="M15" s="159"/>
      <c r="N15" s="159"/>
      <c r="O15" s="159"/>
      <c r="P15" s="159" t="str">
        <f t="shared" si="0"/>
        <v/>
      </c>
      <c r="Q15" s="159" t="str">
        <f t="shared" si="1"/>
        <v/>
      </c>
      <c r="R15" s="164"/>
      <c r="S15" s="164"/>
    </row>
    <row r="16" customHeight="1" spans="1:19">
      <c r="A16" s="156"/>
      <c r="B16" s="156"/>
      <c r="C16" s="157"/>
      <c r="D16" s="157"/>
      <c r="E16" s="158"/>
      <c r="F16" s="156"/>
      <c r="G16" s="156"/>
      <c r="H16" s="156"/>
      <c r="I16" s="156"/>
      <c r="J16" s="159"/>
      <c r="K16" s="159"/>
      <c r="L16" s="159"/>
      <c r="M16" s="159"/>
      <c r="N16" s="159"/>
      <c r="O16" s="159"/>
      <c r="P16" s="159" t="str">
        <f t="shared" si="0"/>
        <v/>
      </c>
      <c r="Q16" s="159" t="str">
        <f t="shared" si="1"/>
        <v/>
      </c>
      <c r="R16" s="164"/>
      <c r="S16" s="164"/>
    </row>
    <row r="17" customHeight="1" spans="1:19">
      <c r="A17" s="156"/>
      <c r="B17" s="156"/>
      <c r="C17" s="157"/>
      <c r="D17" s="157"/>
      <c r="E17" s="158"/>
      <c r="F17" s="156"/>
      <c r="G17" s="156"/>
      <c r="H17" s="156"/>
      <c r="I17" s="156"/>
      <c r="J17" s="159"/>
      <c r="K17" s="159"/>
      <c r="L17" s="159"/>
      <c r="M17" s="159"/>
      <c r="N17" s="159"/>
      <c r="O17" s="159"/>
      <c r="P17" s="159" t="str">
        <f t="shared" si="0"/>
        <v/>
      </c>
      <c r="Q17" s="159" t="str">
        <f t="shared" si="1"/>
        <v/>
      </c>
      <c r="R17" s="164"/>
      <c r="S17" s="164"/>
    </row>
    <row r="18" customHeight="1" spans="1:19">
      <c r="A18" s="156"/>
      <c r="B18" s="156"/>
      <c r="C18" s="157"/>
      <c r="D18" s="157"/>
      <c r="E18" s="158"/>
      <c r="F18" s="156"/>
      <c r="G18" s="156"/>
      <c r="H18" s="156"/>
      <c r="I18" s="156"/>
      <c r="J18" s="159"/>
      <c r="K18" s="159"/>
      <c r="L18" s="159"/>
      <c r="M18" s="159"/>
      <c r="N18" s="159"/>
      <c r="O18" s="159"/>
      <c r="P18" s="159" t="str">
        <f t="shared" si="0"/>
        <v/>
      </c>
      <c r="Q18" s="159" t="str">
        <f t="shared" si="1"/>
        <v/>
      </c>
      <c r="R18" s="164"/>
      <c r="S18" s="164"/>
    </row>
    <row r="19" customHeight="1" spans="1:19">
      <c r="A19" s="156"/>
      <c r="B19" s="156"/>
      <c r="C19" s="157"/>
      <c r="D19" s="157"/>
      <c r="E19" s="158"/>
      <c r="F19" s="156"/>
      <c r="G19" s="156"/>
      <c r="H19" s="156"/>
      <c r="I19" s="156"/>
      <c r="J19" s="159"/>
      <c r="K19" s="159"/>
      <c r="L19" s="159"/>
      <c r="M19" s="159"/>
      <c r="N19" s="159"/>
      <c r="O19" s="159"/>
      <c r="P19" s="159" t="str">
        <f t="shared" si="0"/>
        <v/>
      </c>
      <c r="Q19" s="159" t="str">
        <f t="shared" si="1"/>
        <v/>
      </c>
      <c r="R19" s="164"/>
      <c r="S19" s="164"/>
    </row>
    <row r="20" customHeight="1" spans="1:19">
      <c r="A20" s="156"/>
      <c r="B20" s="156"/>
      <c r="C20" s="157"/>
      <c r="D20" s="157"/>
      <c r="E20" s="158"/>
      <c r="F20" s="156"/>
      <c r="G20" s="156"/>
      <c r="H20" s="156"/>
      <c r="I20" s="156"/>
      <c r="J20" s="159"/>
      <c r="K20" s="159"/>
      <c r="L20" s="159"/>
      <c r="M20" s="159"/>
      <c r="N20" s="159"/>
      <c r="O20" s="159"/>
      <c r="P20" s="159" t="str">
        <f t="shared" si="0"/>
        <v/>
      </c>
      <c r="Q20" s="159" t="str">
        <f t="shared" si="1"/>
        <v/>
      </c>
      <c r="R20" s="164"/>
      <c r="S20" s="164"/>
    </row>
    <row r="21" customHeight="1" spans="1:19">
      <c r="A21" s="156"/>
      <c r="B21" s="156"/>
      <c r="C21" s="157"/>
      <c r="D21" s="157"/>
      <c r="E21" s="158"/>
      <c r="F21" s="156"/>
      <c r="G21" s="156"/>
      <c r="H21" s="156"/>
      <c r="I21" s="156"/>
      <c r="J21" s="159"/>
      <c r="K21" s="159"/>
      <c r="L21" s="159"/>
      <c r="M21" s="159"/>
      <c r="N21" s="159"/>
      <c r="O21" s="159"/>
      <c r="P21" s="159" t="str">
        <f t="shared" si="0"/>
        <v/>
      </c>
      <c r="Q21" s="159" t="str">
        <f t="shared" si="1"/>
        <v/>
      </c>
      <c r="R21" s="164"/>
      <c r="S21" s="164"/>
    </row>
    <row r="22" customHeight="1" spans="1:19">
      <c r="A22" s="156"/>
      <c r="B22" s="156"/>
      <c r="C22" s="157"/>
      <c r="D22" s="157"/>
      <c r="E22" s="158"/>
      <c r="F22" s="156"/>
      <c r="G22" s="156"/>
      <c r="H22" s="156"/>
      <c r="I22" s="156"/>
      <c r="J22" s="159"/>
      <c r="K22" s="159"/>
      <c r="L22" s="159"/>
      <c r="M22" s="159"/>
      <c r="N22" s="159"/>
      <c r="O22" s="159"/>
      <c r="P22" s="159" t="str">
        <f t="shared" si="0"/>
        <v/>
      </c>
      <c r="Q22" s="159" t="str">
        <f t="shared" si="1"/>
        <v/>
      </c>
      <c r="R22" s="164"/>
      <c r="S22" s="164"/>
    </row>
    <row r="23" customHeight="1" spans="1:19">
      <c r="A23" s="156"/>
      <c r="B23" s="156"/>
      <c r="C23" s="157"/>
      <c r="D23" s="157"/>
      <c r="E23" s="158"/>
      <c r="F23" s="156"/>
      <c r="G23" s="156"/>
      <c r="H23" s="156"/>
      <c r="I23" s="156"/>
      <c r="J23" s="159"/>
      <c r="K23" s="159"/>
      <c r="L23" s="159"/>
      <c r="M23" s="159"/>
      <c r="N23" s="159"/>
      <c r="O23" s="159"/>
      <c r="P23" s="159" t="str">
        <f t="shared" si="0"/>
        <v/>
      </c>
      <c r="Q23" s="159" t="str">
        <f t="shared" si="1"/>
        <v/>
      </c>
      <c r="R23" s="164"/>
      <c r="S23" s="164"/>
    </row>
    <row r="24" customHeight="1" spans="1:19">
      <c r="A24" s="156"/>
      <c r="B24" s="156"/>
      <c r="C24" s="157"/>
      <c r="D24" s="157"/>
      <c r="E24" s="158"/>
      <c r="F24" s="156"/>
      <c r="G24" s="156"/>
      <c r="H24" s="156"/>
      <c r="I24" s="156"/>
      <c r="J24" s="159"/>
      <c r="K24" s="159"/>
      <c r="L24" s="159"/>
      <c r="M24" s="159"/>
      <c r="N24" s="159"/>
      <c r="O24" s="159"/>
      <c r="P24" s="159" t="str">
        <f t="shared" si="0"/>
        <v/>
      </c>
      <c r="Q24" s="159" t="str">
        <f t="shared" si="1"/>
        <v/>
      </c>
      <c r="R24" s="164"/>
      <c r="S24" s="164"/>
    </row>
    <row r="25" customHeight="1" spans="1:19">
      <c r="A25" s="156"/>
      <c r="B25" s="156"/>
      <c r="C25" s="157"/>
      <c r="D25" s="157"/>
      <c r="E25" s="158"/>
      <c r="F25" s="156"/>
      <c r="G25" s="156"/>
      <c r="H25" s="156"/>
      <c r="I25" s="156"/>
      <c r="J25" s="159"/>
      <c r="K25" s="159"/>
      <c r="L25" s="159"/>
      <c r="M25" s="159"/>
      <c r="N25" s="159"/>
      <c r="O25" s="159"/>
      <c r="P25" s="159" t="str">
        <f t="shared" si="0"/>
        <v/>
      </c>
      <c r="Q25" s="159" t="str">
        <f t="shared" si="1"/>
        <v/>
      </c>
      <c r="R25" s="164"/>
      <c r="S25" s="164"/>
    </row>
    <row r="26" customHeight="1" spans="1:19">
      <c r="A26" s="156"/>
      <c r="B26" s="156"/>
      <c r="C26" s="157"/>
      <c r="D26" s="157"/>
      <c r="E26" s="158"/>
      <c r="F26" s="156"/>
      <c r="G26" s="156"/>
      <c r="H26" s="156"/>
      <c r="I26" s="156"/>
      <c r="J26" s="159"/>
      <c r="K26" s="159"/>
      <c r="L26" s="159"/>
      <c r="M26" s="159"/>
      <c r="N26" s="159"/>
      <c r="O26" s="159"/>
      <c r="P26" s="159" t="str">
        <f t="shared" si="0"/>
        <v/>
      </c>
      <c r="Q26" s="159"/>
      <c r="R26" s="164"/>
      <c r="S26" s="164"/>
    </row>
    <row r="27" customHeight="1" spans="1:19">
      <c r="A27" s="161" t="s">
        <v>295</v>
      </c>
      <c r="B27" s="316"/>
      <c r="C27" s="316"/>
      <c r="D27" s="227"/>
      <c r="E27" s="158"/>
      <c r="F27" s="156"/>
      <c r="G27" s="156"/>
      <c r="H27" s="156"/>
      <c r="I27" s="156"/>
      <c r="J27" s="159"/>
      <c r="K27" s="159">
        <f>SUM(K6:K26)</f>
        <v>0</v>
      </c>
      <c r="L27" s="159">
        <f>SUM(L6:L26)</f>
        <v>0</v>
      </c>
      <c r="M27" s="159"/>
      <c r="N27" s="159">
        <f>SUM(N6:N26)</f>
        <v>0</v>
      </c>
      <c r="O27" s="159">
        <f>SUM(O6:O26)</f>
        <v>0</v>
      </c>
      <c r="P27" s="159" t="str">
        <f t="shared" si="0"/>
        <v/>
      </c>
      <c r="Q27" s="159" t="str">
        <f>IF(N27=0,"",(O27-N27)/N27*100)</f>
        <v/>
      </c>
      <c r="R27" s="164"/>
      <c r="S27" s="164"/>
    </row>
    <row r="28" customHeight="1" spans="1:17">
      <c r="A28" s="139" t="str">
        <f>封面!D11&amp;封面!G11</f>
        <v>产权持有单位填表人：丁旭伟</v>
      </c>
      <c r="J28" s="150"/>
      <c r="K28" s="150"/>
      <c r="L28" s="150"/>
      <c r="M28" s="150"/>
      <c r="N28" s="150" t="str">
        <f>"评估人员："&amp;封面!G28</f>
        <v>评估人员：</v>
      </c>
      <c r="O28" s="150"/>
      <c r="P28" s="150"/>
      <c r="Q28" s="150"/>
    </row>
    <row r="29" customHeight="1" spans="1:17">
      <c r="A29" s="139" t="str">
        <f>CONCATENATE(封面!D13,封面!F13,封面!G13,封面!H13,封面!I13,封面!J13,封面!K13)</f>
        <v>填表日期：2023年11月7日</v>
      </c>
      <c r="J29" s="150"/>
      <c r="K29" s="150"/>
      <c r="L29" s="150"/>
      <c r="M29" s="150"/>
      <c r="N29" s="150"/>
      <c r="O29" s="150"/>
      <c r="P29" s="150"/>
      <c r="Q29" s="150"/>
    </row>
  </sheetData>
  <mergeCells count="3">
    <mergeCell ref="A2:R2"/>
    <mergeCell ref="A3:R3"/>
    <mergeCell ref="A27:D27"/>
  </mergeCells>
  <hyperlinks>
    <hyperlink ref="A1" location="索引目录!C28" display="返回索引页"/>
    <hyperlink ref="B1" location="无形资产汇总!B6" display="返回"/>
  </hyperlinks>
  <printOptions horizontalCentered="1"/>
  <pageMargins left="0.354166666666667" right="0.354166666666667" top="0.786805555555556" bottom="0.786805555555556" header="1.02291666666667" footer="0.511805555555556"/>
  <pageSetup paperSize="9" scale="75" fitToHeight="0" orientation="landscape"/>
  <headerFooter alignWithMargins="0">
    <oddHeader>&amp;R&amp;"宋体,常规"&amp;10表&amp;"Times New Roman,常规"4-15-1
&amp;"宋体,常规"共&amp;"Times New Roman,常规"&amp;N&amp;"宋体,常规"页第&amp;"Times New Roman,常规"&amp;P&amp;"宋体,常规"页</oddHead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0"/>
    <pageSetUpPr fitToPage="1"/>
  </sheetPr>
  <dimension ref="A1:P29"/>
  <sheetViews>
    <sheetView workbookViewId="0">
      <selection activeCell="D18" sqref="D18"/>
    </sheetView>
  </sheetViews>
  <sheetFormatPr defaultColWidth="9" defaultRowHeight="15.75"/>
  <cols>
    <col min="1" max="1" width="4" style="291" customWidth="1"/>
    <col min="2" max="2" width="14.6666666666667" style="292" customWidth="1"/>
    <col min="3" max="3" width="10.5833333333333" style="292" customWidth="1"/>
    <col min="4" max="4" width="5.16666666666667" style="292" customWidth="1"/>
    <col min="5" max="5" width="8.5" style="292" customWidth="1"/>
    <col min="6" max="6" width="7.08333333333333" style="292" customWidth="1"/>
    <col min="7" max="7" width="8.16666666666667" style="292" customWidth="1"/>
    <col min="8" max="8" width="10.5833333333333" style="292" customWidth="1"/>
    <col min="9" max="9" width="13.4166666666667" style="292" customWidth="1"/>
    <col min="10" max="10" width="12.5833333333333" style="292" customWidth="1" outlineLevel="1"/>
    <col min="11" max="11" width="10.6666666666667" style="292" customWidth="1" outlineLevel="1"/>
    <col min="12" max="13" width="10.6666666666667" style="292" customWidth="1"/>
    <col min="14" max="14" width="6.5" style="292" customWidth="1"/>
    <col min="15" max="15" width="7.16666666666667" style="292" customWidth="1"/>
    <col min="16" max="16" width="7.08333333333333" style="292" customWidth="1"/>
    <col min="17" max="16384" width="9" style="292"/>
  </cols>
  <sheetData>
    <row r="1" ht="13.5" customHeight="1" spans="1:16">
      <c r="A1" s="290" t="s">
        <v>118</v>
      </c>
      <c r="B1" s="143" t="s">
        <v>261</v>
      </c>
      <c r="C1" s="293"/>
      <c r="D1" s="293"/>
      <c r="E1" s="293"/>
      <c r="F1" s="293"/>
      <c r="G1" s="293"/>
      <c r="H1" s="293"/>
      <c r="I1" s="307"/>
      <c r="J1" s="307"/>
      <c r="K1" s="307"/>
      <c r="L1" s="307"/>
      <c r="M1" s="307"/>
      <c r="N1" s="307"/>
      <c r="O1" s="308"/>
      <c r="P1" s="308"/>
    </row>
    <row r="2" ht="30" customHeight="1" spans="1:16">
      <c r="A2" s="294" t="s">
        <v>1406</v>
      </c>
      <c r="B2" s="294"/>
      <c r="C2" s="295"/>
      <c r="D2" s="295"/>
      <c r="E2" s="295"/>
      <c r="F2" s="295"/>
      <c r="G2" s="295"/>
      <c r="H2" s="295"/>
      <c r="I2" s="295"/>
      <c r="J2" s="295"/>
      <c r="K2" s="295"/>
      <c r="L2" s="295"/>
      <c r="M2" s="295"/>
      <c r="N2" s="295"/>
      <c r="O2" s="295"/>
      <c r="P2" s="295"/>
    </row>
    <row r="3" spans="1:16">
      <c r="A3" s="296" t="str">
        <f>无形资产汇总!A3</f>
        <v>评估基准日：2023年9月30日</v>
      </c>
      <c r="B3" s="293"/>
      <c r="C3" s="293"/>
      <c r="D3" s="293"/>
      <c r="E3" s="293"/>
      <c r="F3" s="293"/>
      <c r="G3" s="293"/>
      <c r="H3" s="293"/>
      <c r="I3" s="293"/>
      <c r="J3" s="293"/>
      <c r="K3" s="293"/>
      <c r="L3" s="293"/>
      <c r="M3" s="293"/>
      <c r="N3" s="293"/>
      <c r="O3" s="293"/>
      <c r="P3" s="293"/>
    </row>
    <row r="4" spans="1:16">
      <c r="A4" s="139" t="str">
        <f>封面!D7&amp;封面!F7</f>
        <v>产权持有人：杭州汽轮新能源有限公司</v>
      </c>
      <c r="B4" s="297"/>
      <c r="C4" s="297"/>
      <c r="D4" s="297"/>
      <c r="E4" s="297"/>
      <c r="F4" s="297"/>
      <c r="G4" s="297"/>
      <c r="H4" s="297"/>
      <c r="I4" s="309"/>
      <c r="J4" s="309"/>
      <c r="K4" s="309"/>
      <c r="L4" s="309"/>
      <c r="M4" s="309"/>
      <c r="N4" s="309"/>
      <c r="O4" s="309"/>
      <c r="P4" s="310" t="s">
        <v>120</v>
      </c>
    </row>
    <row r="5" ht="27.75" customHeight="1" spans="1:16">
      <c r="A5" s="298" t="s">
        <v>183</v>
      </c>
      <c r="B5" s="299" t="s">
        <v>1407</v>
      </c>
      <c r="C5" s="300" t="s">
        <v>1408</v>
      </c>
      <c r="D5" s="299" t="s">
        <v>1409</v>
      </c>
      <c r="E5" s="299" t="s">
        <v>1167</v>
      </c>
      <c r="F5" s="299" t="s">
        <v>1410</v>
      </c>
      <c r="G5" s="299" t="s">
        <v>1411</v>
      </c>
      <c r="H5" s="299" t="s">
        <v>1412</v>
      </c>
      <c r="I5" s="311" t="s">
        <v>1013</v>
      </c>
      <c r="J5" s="312" t="s">
        <v>264</v>
      </c>
      <c r="K5" s="312" t="s">
        <v>292</v>
      </c>
      <c r="L5" s="312" t="s">
        <v>265</v>
      </c>
      <c r="M5" s="311" t="s">
        <v>266</v>
      </c>
      <c r="N5" s="311" t="s">
        <v>1161</v>
      </c>
      <c r="O5" s="311" t="s">
        <v>293</v>
      </c>
      <c r="P5" s="299" t="s">
        <v>186</v>
      </c>
    </row>
    <row r="6" spans="1:16">
      <c r="A6" s="301"/>
      <c r="B6" s="302"/>
      <c r="C6" s="302"/>
      <c r="D6" s="302"/>
      <c r="E6" s="302"/>
      <c r="F6" s="302"/>
      <c r="G6" s="302"/>
      <c r="H6" s="302"/>
      <c r="I6" s="313"/>
      <c r="J6" s="314"/>
      <c r="K6" s="314"/>
      <c r="L6" s="314"/>
      <c r="M6" s="313"/>
      <c r="N6" s="159" t="str">
        <f>IF(L6=0,"",(M6-L6))</f>
        <v/>
      </c>
      <c r="O6" s="159" t="str">
        <f>IF(L6=0,"",(M6-L6)/L6*100)</f>
        <v/>
      </c>
      <c r="P6" s="315"/>
    </row>
    <row r="7" spans="1:16">
      <c r="A7" s="301"/>
      <c r="B7" s="302"/>
      <c r="C7" s="302"/>
      <c r="D7" s="302"/>
      <c r="E7" s="302"/>
      <c r="F7" s="302"/>
      <c r="G7" s="302"/>
      <c r="H7" s="302"/>
      <c r="I7" s="313"/>
      <c r="J7" s="313"/>
      <c r="K7" s="313"/>
      <c r="L7" s="313"/>
      <c r="M7" s="313"/>
      <c r="N7" s="159" t="str">
        <f t="shared" ref="N7:N27" si="0">IF(L7=0,"",(M7-L7))</f>
        <v/>
      </c>
      <c r="O7" s="159" t="str">
        <f t="shared" ref="O7:O27" si="1">IF(L7=0,"",(M7-L7)/L7*100)</f>
        <v/>
      </c>
      <c r="P7" s="315"/>
    </row>
    <row r="8" spans="1:16">
      <c r="A8" s="301"/>
      <c r="B8" s="302"/>
      <c r="C8" s="302"/>
      <c r="D8" s="302"/>
      <c r="E8" s="302"/>
      <c r="F8" s="302"/>
      <c r="G8" s="302"/>
      <c r="H8" s="302"/>
      <c r="I8" s="313"/>
      <c r="J8" s="313"/>
      <c r="K8" s="313"/>
      <c r="L8" s="313"/>
      <c r="M8" s="313"/>
      <c r="N8" s="159" t="str">
        <f t="shared" si="0"/>
        <v/>
      </c>
      <c r="O8" s="159" t="str">
        <f t="shared" si="1"/>
        <v/>
      </c>
      <c r="P8" s="315"/>
    </row>
    <row r="9" spans="1:16">
      <c r="A9" s="301"/>
      <c r="B9" s="302"/>
      <c r="C9" s="302"/>
      <c r="D9" s="302"/>
      <c r="E9" s="302"/>
      <c r="F9" s="302"/>
      <c r="G9" s="302"/>
      <c r="H9" s="302"/>
      <c r="I9" s="313"/>
      <c r="J9" s="313"/>
      <c r="K9" s="313"/>
      <c r="L9" s="313"/>
      <c r="M9" s="313"/>
      <c r="N9" s="159" t="str">
        <f t="shared" si="0"/>
        <v/>
      </c>
      <c r="O9" s="159" t="str">
        <f t="shared" si="1"/>
        <v/>
      </c>
      <c r="P9" s="315"/>
    </row>
    <row r="10" spans="1:16">
      <c r="A10" s="301"/>
      <c r="B10" s="302"/>
      <c r="C10" s="302"/>
      <c r="D10" s="302"/>
      <c r="E10" s="302"/>
      <c r="F10" s="302"/>
      <c r="G10" s="302"/>
      <c r="H10" s="302"/>
      <c r="I10" s="313"/>
      <c r="J10" s="313"/>
      <c r="K10" s="313"/>
      <c r="L10" s="313"/>
      <c r="M10" s="313"/>
      <c r="N10" s="159" t="str">
        <f t="shared" si="0"/>
        <v/>
      </c>
      <c r="O10" s="159" t="str">
        <f t="shared" si="1"/>
        <v/>
      </c>
      <c r="P10" s="315"/>
    </row>
    <row r="11" spans="1:16">
      <c r="A11" s="301"/>
      <c r="B11" s="302"/>
      <c r="C11" s="302"/>
      <c r="D11" s="302"/>
      <c r="E11" s="302"/>
      <c r="F11" s="302"/>
      <c r="G11" s="302"/>
      <c r="H11" s="302"/>
      <c r="I11" s="313"/>
      <c r="J11" s="313"/>
      <c r="K11" s="313"/>
      <c r="L11" s="313"/>
      <c r="M11" s="313"/>
      <c r="N11" s="159" t="str">
        <f t="shared" si="0"/>
        <v/>
      </c>
      <c r="O11" s="159" t="str">
        <f t="shared" si="1"/>
        <v/>
      </c>
      <c r="P11" s="315"/>
    </row>
    <row r="12" spans="1:16">
      <c r="A12" s="301"/>
      <c r="B12" s="302"/>
      <c r="C12" s="302"/>
      <c r="D12" s="302"/>
      <c r="E12" s="302"/>
      <c r="F12" s="302"/>
      <c r="G12" s="302"/>
      <c r="H12" s="302"/>
      <c r="I12" s="313"/>
      <c r="J12" s="313"/>
      <c r="K12" s="313"/>
      <c r="L12" s="313"/>
      <c r="M12" s="313"/>
      <c r="N12" s="159" t="str">
        <f t="shared" si="0"/>
        <v/>
      </c>
      <c r="O12" s="159" t="str">
        <f t="shared" si="1"/>
        <v/>
      </c>
      <c r="P12" s="315"/>
    </row>
    <row r="13" spans="1:16">
      <c r="A13" s="301"/>
      <c r="B13" s="302"/>
      <c r="C13" s="302"/>
      <c r="D13" s="302"/>
      <c r="E13" s="302"/>
      <c r="F13" s="302"/>
      <c r="G13" s="302"/>
      <c r="H13" s="302"/>
      <c r="I13" s="313"/>
      <c r="J13" s="313"/>
      <c r="K13" s="313"/>
      <c r="L13" s="313"/>
      <c r="M13" s="313"/>
      <c r="N13" s="159" t="str">
        <f t="shared" si="0"/>
        <v/>
      </c>
      <c r="O13" s="159" t="str">
        <f t="shared" si="1"/>
        <v/>
      </c>
      <c r="P13" s="315"/>
    </row>
    <row r="14" spans="1:16">
      <c r="A14" s="301"/>
      <c r="B14" s="302"/>
      <c r="C14" s="302"/>
      <c r="D14" s="302"/>
      <c r="E14" s="302"/>
      <c r="F14" s="302"/>
      <c r="G14" s="302"/>
      <c r="H14" s="302"/>
      <c r="I14" s="313"/>
      <c r="J14" s="313"/>
      <c r="K14" s="313"/>
      <c r="L14" s="313"/>
      <c r="M14" s="313"/>
      <c r="N14" s="159" t="str">
        <f t="shared" si="0"/>
        <v/>
      </c>
      <c r="O14" s="159" t="str">
        <f t="shared" si="1"/>
        <v/>
      </c>
      <c r="P14" s="315"/>
    </row>
    <row r="15" spans="1:16">
      <c r="A15" s="301"/>
      <c r="B15" s="302"/>
      <c r="C15" s="302"/>
      <c r="D15" s="302"/>
      <c r="E15" s="302"/>
      <c r="F15" s="302"/>
      <c r="G15" s="302"/>
      <c r="H15" s="302"/>
      <c r="I15" s="313"/>
      <c r="J15" s="313"/>
      <c r="K15" s="313"/>
      <c r="L15" s="313"/>
      <c r="M15" s="313"/>
      <c r="N15" s="159" t="str">
        <f t="shared" si="0"/>
        <v/>
      </c>
      <c r="O15" s="159" t="str">
        <f t="shared" si="1"/>
        <v/>
      </c>
      <c r="P15" s="315"/>
    </row>
    <row r="16" spans="1:16">
      <c r="A16" s="301"/>
      <c r="B16" s="302"/>
      <c r="C16" s="302"/>
      <c r="D16" s="302"/>
      <c r="E16" s="302"/>
      <c r="F16" s="302"/>
      <c r="G16" s="302"/>
      <c r="H16" s="302"/>
      <c r="I16" s="313"/>
      <c r="J16" s="313"/>
      <c r="K16" s="313"/>
      <c r="L16" s="313"/>
      <c r="M16" s="313"/>
      <c r="N16" s="159" t="str">
        <f t="shared" si="0"/>
        <v/>
      </c>
      <c r="O16" s="159" t="str">
        <f t="shared" si="1"/>
        <v/>
      </c>
      <c r="P16" s="315"/>
    </row>
    <row r="17" spans="1:16">
      <c r="A17" s="301"/>
      <c r="B17" s="302"/>
      <c r="C17" s="302"/>
      <c r="D17" s="302"/>
      <c r="E17" s="302"/>
      <c r="F17" s="302"/>
      <c r="G17" s="302"/>
      <c r="H17" s="302"/>
      <c r="I17" s="313"/>
      <c r="J17" s="313"/>
      <c r="K17" s="313"/>
      <c r="L17" s="313"/>
      <c r="M17" s="313"/>
      <c r="N17" s="159" t="str">
        <f t="shared" si="0"/>
        <v/>
      </c>
      <c r="O17" s="159" t="str">
        <f t="shared" si="1"/>
        <v/>
      </c>
      <c r="P17" s="315"/>
    </row>
    <row r="18" spans="1:16">
      <c r="A18" s="301"/>
      <c r="B18" s="302"/>
      <c r="C18" s="302"/>
      <c r="D18" s="302"/>
      <c r="E18" s="302"/>
      <c r="F18" s="302"/>
      <c r="G18" s="302"/>
      <c r="H18" s="302"/>
      <c r="I18" s="313"/>
      <c r="J18" s="313"/>
      <c r="K18" s="313"/>
      <c r="L18" s="313"/>
      <c r="M18" s="313"/>
      <c r="N18" s="159" t="str">
        <f t="shared" si="0"/>
        <v/>
      </c>
      <c r="O18" s="159" t="str">
        <f t="shared" si="1"/>
        <v/>
      </c>
      <c r="P18" s="315"/>
    </row>
    <row r="19" spans="1:16">
      <c r="A19" s="301"/>
      <c r="B19" s="302"/>
      <c r="C19" s="302"/>
      <c r="D19" s="302"/>
      <c r="E19" s="302"/>
      <c r="F19" s="302"/>
      <c r="G19" s="302"/>
      <c r="H19" s="302"/>
      <c r="I19" s="313"/>
      <c r="J19" s="313"/>
      <c r="K19" s="313"/>
      <c r="L19" s="313"/>
      <c r="M19" s="313"/>
      <c r="N19" s="159" t="str">
        <f t="shared" si="0"/>
        <v/>
      </c>
      <c r="O19" s="159" t="str">
        <f t="shared" si="1"/>
        <v/>
      </c>
      <c r="P19" s="315"/>
    </row>
    <row r="20" spans="1:16">
      <c r="A20" s="301"/>
      <c r="B20" s="302"/>
      <c r="C20" s="302"/>
      <c r="D20" s="302"/>
      <c r="E20" s="302"/>
      <c r="F20" s="302"/>
      <c r="G20" s="302"/>
      <c r="H20" s="302"/>
      <c r="I20" s="313"/>
      <c r="J20" s="313"/>
      <c r="K20" s="313"/>
      <c r="L20" s="313"/>
      <c r="M20" s="313"/>
      <c r="N20" s="159" t="str">
        <f t="shared" si="0"/>
        <v/>
      </c>
      <c r="O20" s="159" t="str">
        <f t="shared" si="1"/>
        <v/>
      </c>
      <c r="P20" s="315"/>
    </row>
    <row r="21" spans="1:16">
      <c r="A21" s="301"/>
      <c r="B21" s="302"/>
      <c r="C21" s="302"/>
      <c r="D21" s="302"/>
      <c r="E21" s="302"/>
      <c r="F21" s="302"/>
      <c r="G21" s="302"/>
      <c r="H21" s="302"/>
      <c r="I21" s="313"/>
      <c r="J21" s="313"/>
      <c r="K21" s="313"/>
      <c r="L21" s="313"/>
      <c r="M21" s="313"/>
      <c r="N21" s="159" t="str">
        <f t="shared" si="0"/>
        <v/>
      </c>
      <c r="O21" s="159" t="str">
        <f t="shared" si="1"/>
        <v/>
      </c>
      <c r="P21" s="315"/>
    </row>
    <row r="22" spans="1:16">
      <c r="A22" s="301"/>
      <c r="B22" s="302"/>
      <c r="C22" s="302"/>
      <c r="D22" s="302"/>
      <c r="E22" s="302"/>
      <c r="F22" s="302"/>
      <c r="G22" s="302"/>
      <c r="H22" s="302"/>
      <c r="I22" s="313"/>
      <c r="J22" s="313"/>
      <c r="K22" s="313"/>
      <c r="L22" s="313"/>
      <c r="M22" s="313"/>
      <c r="N22" s="159" t="str">
        <f t="shared" si="0"/>
        <v/>
      </c>
      <c r="O22" s="159" t="str">
        <f t="shared" si="1"/>
        <v/>
      </c>
      <c r="P22" s="315"/>
    </row>
    <row r="23" spans="1:16">
      <c r="A23" s="301"/>
      <c r="B23" s="302"/>
      <c r="C23" s="302"/>
      <c r="D23" s="302"/>
      <c r="E23" s="302"/>
      <c r="F23" s="302"/>
      <c r="G23" s="302"/>
      <c r="H23" s="302"/>
      <c r="I23" s="313"/>
      <c r="J23" s="313"/>
      <c r="K23" s="313"/>
      <c r="L23" s="313"/>
      <c r="M23" s="313"/>
      <c r="N23" s="159" t="str">
        <f t="shared" si="0"/>
        <v/>
      </c>
      <c r="O23" s="159" t="str">
        <f t="shared" si="1"/>
        <v/>
      </c>
      <c r="P23" s="315"/>
    </row>
    <row r="24" spans="1:16">
      <c r="A24" s="301"/>
      <c r="B24" s="302"/>
      <c r="C24" s="302"/>
      <c r="D24" s="302"/>
      <c r="E24" s="302"/>
      <c r="F24" s="302"/>
      <c r="G24" s="302"/>
      <c r="H24" s="302"/>
      <c r="I24" s="313"/>
      <c r="J24" s="313"/>
      <c r="K24" s="313"/>
      <c r="L24" s="313"/>
      <c r="M24" s="313"/>
      <c r="N24" s="159" t="str">
        <f t="shared" si="0"/>
        <v/>
      </c>
      <c r="O24" s="159" t="str">
        <f t="shared" si="1"/>
        <v/>
      </c>
      <c r="P24" s="315"/>
    </row>
    <row r="25" spans="1:16">
      <c r="A25" s="301"/>
      <c r="B25" s="302"/>
      <c r="C25" s="302"/>
      <c r="D25" s="302"/>
      <c r="E25" s="302"/>
      <c r="F25" s="302"/>
      <c r="G25" s="302"/>
      <c r="H25" s="302"/>
      <c r="I25" s="313"/>
      <c r="J25" s="313"/>
      <c r="K25" s="313"/>
      <c r="L25" s="313"/>
      <c r="M25" s="313"/>
      <c r="N25" s="159" t="str">
        <f t="shared" si="0"/>
        <v/>
      </c>
      <c r="O25" s="159" t="str">
        <f t="shared" si="1"/>
        <v/>
      </c>
      <c r="P25" s="315"/>
    </row>
    <row r="26" spans="1:16">
      <c r="A26" s="301"/>
      <c r="B26" s="302"/>
      <c r="C26" s="302"/>
      <c r="D26" s="302"/>
      <c r="E26" s="302"/>
      <c r="F26" s="302"/>
      <c r="G26" s="302"/>
      <c r="H26" s="302"/>
      <c r="I26" s="313"/>
      <c r="J26" s="313"/>
      <c r="K26" s="313"/>
      <c r="L26" s="313"/>
      <c r="M26" s="313"/>
      <c r="N26" s="159" t="str">
        <f t="shared" si="0"/>
        <v/>
      </c>
      <c r="O26" s="159" t="str">
        <f t="shared" si="1"/>
        <v/>
      </c>
      <c r="P26" s="315"/>
    </row>
    <row r="27" spans="1:16">
      <c r="A27" s="303" t="s">
        <v>295</v>
      </c>
      <c r="B27" s="304"/>
      <c r="C27" s="305"/>
      <c r="D27" s="306"/>
      <c r="E27" s="302"/>
      <c r="F27" s="302"/>
      <c r="G27" s="302"/>
      <c r="H27" s="302"/>
      <c r="I27" s="313"/>
      <c r="J27" s="313">
        <f>SUM(J6:J26)</f>
        <v>0</v>
      </c>
      <c r="K27" s="313"/>
      <c r="L27" s="313">
        <f>SUM(L6:L26)</f>
        <v>0</v>
      </c>
      <c r="M27" s="313">
        <f>SUM(M6:M26)</f>
        <v>0</v>
      </c>
      <c r="N27" s="159" t="str">
        <f t="shared" si="0"/>
        <v/>
      </c>
      <c r="O27" s="159" t="str">
        <f t="shared" si="1"/>
        <v/>
      </c>
      <c r="P27" s="315"/>
    </row>
    <row r="28" spans="1:16">
      <c r="A28" s="289" t="str">
        <f>封面!D11&amp;封面!G11</f>
        <v>产权持有单位填表人：丁旭伟</v>
      </c>
      <c r="B28" s="139"/>
      <c r="C28" s="139"/>
      <c r="D28" s="139"/>
      <c r="E28" s="297"/>
      <c r="G28" s="297"/>
      <c r="H28" s="297"/>
      <c r="I28" s="309"/>
      <c r="J28" s="309"/>
      <c r="K28" s="309"/>
      <c r="L28" s="150" t="str">
        <f>"评估人员："&amp;封面!O29&amp;"  "&amp;封面!O35</f>
        <v>评估人员：  </v>
      </c>
      <c r="M28" s="309"/>
      <c r="N28" s="309"/>
      <c r="O28" s="309"/>
      <c r="P28" s="297"/>
    </row>
    <row r="29" spans="1:16">
      <c r="A29" s="139" t="str">
        <f>CONCATENATE(封面!D13,封面!F13,封面!G13,封面!H13,封面!I13,封面!J13,封面!K13)</f>
        <v>填表日期：2023年11月7日</v>
      </c>
      <c r="B29" s="297"/>
      <c r="C29" s="297"/>
      <c r="D29" s="297"/>
      <c r="E29" s="297"/>
      <c r="F29" s="297"/>
      <c r="G29" s="297"/>
      <c r="H29" s="297"/>
      <c r="I29" s="309"/>
      <c r="J29" s="309"/>
      <c r="K29" s="309"/>
      <c r="L29" s="309"/>
      <c r="M29" s="309"/>
      <c r="N29" s="309"/>
      <c r="O29" s="309"/>
      <c r="P29" s="297"/>
    </row>
  </sheetData>
  <mergeCells count="4">
    <mergeCell ref="O1:P1"/>
    <mergeCell ref="A2:P2"/>
    <mergeCell ref="A3:P3"/>
    <mergeCell ref="A27:B27"/>
  </mergeCells>
  <hyperlinks>
    <hyperlink ref="A1" location="索引目录!C28" display="返回索引页"/>
    <hyperlink ref="B1" location="无形资产汇总!B6" display="返回"/>
  </hyperlinks>
  <printOptions horizontalCentered="1"/>
  <pageMargins left="0.354166666666667" right="0.354166666666667" top="0.786805555555556" bottom="0.786805555555556" header="1.02291666666667" footer="0.511805555555556"/>
  <pageSetup paperSize="9" scale="89" orientation="landscape"/>
  <headerFooter alignWithMargins="0">
    <oddHeader>&amp;R&amp;"宋体,常规"&amp;10表&amp;"Times New Roman,常规"4-15-2
&amp;"宋体,常规"共&amp;"Times New Roman,常规"&amp;N&amp;"宋体,常规"页第&amp;"Times New Roman,常规"&amp;P&amp;"宋体,常规"页</oddHead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O29"/>
  <sheetViews>
    <sheetView zoomScale="90" zoomScaleNormal="90" workbookViewId="0">
      <selection activeCell="L19" sqref="L19"/>
    </sheetView>
  </sheetViews>
  <sheetFormatPr defaultColWidth="9" defaultRowHeight="15.75" customHeight="1"/>
  <cols>
    <col min="1" max="1" width="5.66666666666667" style="139" customWidth="1"/>
    <col min="2" max="2" width="19.0833333333333" style="139" customWidth="1"/>
    <col min="3" max="3" width="8.58333333333333" style="140" customWidth="1"/>
    <col min="4" max="6" width="8.08333333333333" style="139" customWidth="1"/>
    <col min="7" max="7" width="13.1666666666667" style="139" customWidth="1"/>
    <col min="8" max="9" width="13.1666666666667" style="139" customWidth="1" outlineLevel="1"/>
    <col min="10" max="10" width="13.1666666666667" style="139" customWidth="1"/>
    <col min="11" max="11" width="9.16666666666667" style="139" customWidth="1"/>
    <col min="12" max="12" width="13.1666666666667" style="139" customWidth="1"/>
    <col min="13" max="13" width="12.5" style="139" customWidth="1"/>
    <col min="14" max="14" width="10.0833333333333" style="139" customWidth="1"/>
    <col min="15" max="15" width="11" style="139" customWidth="1"/>
    <col min="16" max="16384" width="9" style="139"/>
  </cols>
  <sheetData>
    <row r="1" ht="13.25" customHeight="1" spans="1:15">
      <c r="A1" s="290" t="s">
        <v>118</v>
      </c>
      <c r="B1" s="143" t="s">
        <v>261</v>
      </c>
      <c r="C1" s="144"/>
      <c r="D1" s="145"/>
      <c r="E1" s="145"/>
      <c r="F1" s="145"/>
      <c r="G1" s="146"/>
      <c r="H1" s="146"/>
      <c r="I1" s="146"/>
      <c r="J1" s="146"/>
      <c r="K1" s="146"/>
      <c r="L1" s="146"/>
      <c r="M1" s="146"/>
      <c r="N1" s="146"/>
      <c r="O1" s="145"/>
    </row>
    <row r="2" s="137" customFormat="1" ht="30" customHeight="1" spans="1:15">
      <c r="A2" s="148" t="s">
        <v>1413</v>
      </c>
      <c r="B2" s="149"/>
      <c r="C2" s="149"/>
      <c r="D2" s="149"/>
      <c r="E2" s="149"/>
      <c r="F2" s="149"/>
      <c r="G2" s="149"/>
      <c r="H2" s="149"/>
      <c r="I2" s="149"/>
      <c r="J2" s="149"/>
      <c r="K2" s="149"/>
      <c r="L2" s="149"/>
      <c r="M2" s="149"/>
      <c r="N2" s="149"/>
      <c r="O2" s="149"/>
    </row>
    <row r="3" ht="14.25" customHeight="1" spans="1:15">
      <c r="A3" s="138" t="str">
        <f>CONCATENATE(封面!D9,封面!F9,封面!G9,封面!H9,封面!I9,封面!J9,封面!K9)</f>
        <v>评估基准日：2023年9月30日</v>
      </c>
      <c r="B3" s="138"/>
      <c r="C3" s="138"/>
      <c r="D3" s="138"/>
      <c r="E3" s="138"/>
      <c r="F3" s="138"/>
      <c r="G3" s="138"/>
      <c r="H3" s="138"/>
      <c r="I3" s="138"/>
      <c r="J3" s="138"/>
      <c r="K3" s="138"/>
      <c r="L3" s="138"/>
      <c r="M3" s="138"/>
      <c r="N3" s="138"/>
      <c r="O3" s="138"/>
    </row>
    <row r="4" customHeight="1" spans="1:15">
      <c r="A4" s="139" t="str">
        <f>封面!D7&amp;封面!F7</f>
        <v>产权持有人：杭州汽轮新能源有限公司</v>
      </c>
      <c r="G4" s="150"/>
      <c r="H4" s="150"/>
      <c r="I4" s="150"/>
      <c r="J4" s="150"/>
      <c r="K4" s="150"/>
      <c r="L4" s="150"/>
      <c r="M4" s="150"/>
      <c r="N4" s="150"/>
      <c r="O4" s="163" t="s">
        <v>120</v>
      </c>
    </row>
    <row r="5" s="145" customFormat="1" ht="27.75" customHeight="1" spans="1:15">
      <c r="A5" s="282" t="s">
        <v>183</v>
      </c>
      <c r="B5" s="282" t="s">
        <v>1414</v>
      </c>
      <c r="C5" s="287" t="s">
        <v>1167</v>
      </c>
      <c r="D5" s="282" t="s">
        <v>1415</v>
      </c>
      <c r="E5" s="282" t="s">
        <v>1416</v>
      </c>
      <c r="F5" s="282" t="s">
        <v>1417</v>
      </c>
      <c r="G5" s="154" t="s">
        <v>1013</v>
      </c>
      <c r="H5" s="154" t="s">
        <v>264</v>
      </c>
      <c r="I5" s="154" t="s">
        <v>292</v>
      </c>
      <c r="J5" s="154" t="s">
        <v>265</v>
      </c>
      <c r="K5" s="154" t="s">
        <v>1418</v>
      </c>
      <c r="L5" s="154" t="s">
        <v>266</v>
      </c>
      <c r="M5" s="154" t="s">
        <v>1161</v>
      </c>
      <c r="N5" s="154" t="s">
        <v>293</v>
      </c>
      <c r="O5" s="282" t="s">
        <v>186</v>
      </c>
    </row>
    <row r="6" customHeight="1" spans="1:15">
      <c r="A6" s="156"/>
      <c r="B6" s="157"/>
      <c r="C6" s="158"/>
      <c r="D6" s="156"/>
      <c r="E6" s="156"/>
      <c r="F6" s="156"/>
      <c r="G6" s="159"/>
      <c r="H6" s="159"/>
      <c r="I6" s="159"/>
      <c r="J6" s="159"/>
      <c r="K6" s="208"/>
      <c r="L6" s="159"/>
      <c r="M6" s="159" t="str">
        <f>IF(J6=0,"",(L6-J6))</f>
        <v/>
      </c>
      <c r="N6" s="159" t="str">
        <f>IF(J6=0,"",(L6-J6)/J6*100)</f>
        <v/>
      </c>
      <c r="O6" s="164"/>
    </row>
    <row r="7" customHeight="1" spans="1:15">
      <c r="A7" s="156"/>
      <c r="B7" s="157"/>
      <c r="C7" s="158"/>
      <c r="D7" s="156"/>
      <c r="E7" s="156"/>
      <c r="F7" s="156"/>
      <c r="G7" s="159"/>
      <c r="H7" s="159"/>
      <c r="I7" s="159"/>
      <c r="J7" s="159"/>
      <c r="K7" s="208"/>
      <c r="L7" s="159"/>
      <c r="M7" s="159" t="str">
        <f t="shared" ref="M7:M27" si="0">IF(J7=0,"",(L7-J7))</f>
        <v/>
      </c>
      <c r="N7" s="159" t="str">
        <f t="shared" ref="N7:N25" si="1">IF(J7=0,"",(L7-J7)/J7*100)</f>
        <v/>
      </c>
      <c r="O7" s="164"/>
    </row>
    <row r="8" customHeight="1" spans="1:15">
      <c r="A8" s="156"/>
      <c r="B8" s="157"/>
      <c r="C8" s="158"/>
      <c r="D8" s="156"/>
      <c r="E8" s="156"/>
      <c r="F8" s="156"/>
      <c r="G8" s="159"/>
      <c r="H8" s="159"/>
      <c r="I8" s="159"/>
      <c r="J8" s="159"/>
      <c r="K8" s="208"/>
      <c r="L8" s="159"/>
      <c r="M8" s="159" t="str">
        <f t="shared" si="0"/>
        <v/>
      </c>
      <c r="N8" s="159" t="str">
        <f t="shared" si="1"/>
        <v/>
      </c>
      <c r="O8" s="164"/>
    </row>
    <row r="9" customHeight="1" spans="1:15">
      <c r="A9" s="156"/>
      <c r="B9" s="157"/>
      <c r="C9" s="158"/>
      <c r="D9" s="156"/>
      <c r="E9" s="156"/>
      <c r="F9" s="156"/>
      <c r="G9" s="159"/>
      <c r="H9" s="159"/>
      <c r="I9" s="159"/>
      <c r="J9" s="159"/>
      <c r="K9" s="208"/>
      <c r="L9" s="159"/>
      <c r="M9" s="159" t="str">
        <f t="shared" si="0"/>
        <v/>
      </c>
      <c r="N9" s="159" t="str">
        <f t="shared" si="1"/>
        <v/>
      </c>
      <c r="O9" s="164"/>
    </row>
    <row r="10" customHeight="1" spans="1:15">
      <c r="A10" s="156"/>
      <c r="B10" s="157"/>
      <c r="C10" s="158"/>
      <c r="D10" s="156"/>
      <c r="E10" s="156"/>
      <c r="F10" s="156"/>
      <c r="G10" s="159"/>
      <c r="H10" s="159"/>
      <c r="I10" s="159"/>
      <c r="J10" s="159"/>
      <c r="K10" s="208"/>
      <c r="L10" s="159"/>
      <c r="M10" s="159" t="str">
        <f t="shared" si="0"/>
        <v/>
      </c>
      <c r="N10" s="159" t="str">
        <f t="shared" si="1"/>
        <v/>
      </c>
      <c r="O10" s="164"/>
    </row>
    <row r="11" customHeight="1" spans="1:15">
      <c r="A11" s="156"/>
      <c r="B11" s="157"/>
      <c r="C11" s="158"/>
      <c r="D11" s="156"/>
      <c r="E11" s="156"/>
      <c r="F11" s="156"/>
      <c r="G11" s="159"/>
      <c r="H11" s="159"/>
      <c r="I11" s="159"/>
      <c r="J11" s="159"/>
      <c r="K11" s="208"/>
      <c r="L11" s="159"/>
      <c r="M11" s="159" t="str">
        <f t="shared" si="0"/>
        <v/>
      </c>
      <c r="N11" s="159" t="str">
        <f t="shared" si="1"/>
        <v/>
      </c>
      <c r="O11" s="164"/>
    </row>
    <row r="12" customHeight="1" spans="1:15">
      <c r="A12" s="156"/>
      <c r="B12" s="157"/>
      <c r="C12" s="158"/>
      <c r="D12" s="156"/>
      <c r="E12" s="156"/>
      <c r="F12" s="156"/>
      <c r="G12" s="159"/>
      <c r="H12" s="159"/>
      <c r="I12" s="159"/>
      <c r="J12" s="159"/>
      <c r="K12" s="208"/>
      <c r="L12" s="159"/>
      <c r="M12" s="159" t="str">
        <f t="shared" si="0"/>
        <v/>
      </c>
      <c r="N12" s="159" t="str">
        <f t="shared" si="1"/>
        <v/>
      </c>
      <c r="O12" s="164"/>
    </row>
    <row r="13" customHeight="1" spans="1:15">
      <c r="A13" s="156"/>
      <c r="B13" s="157"/>
      <c r="C13" s="158"/>
      <c r="D13" s="156"/>
      <c r="E13" s="156"/>
      <c r="F13" s="156"/>
      <c r="G13" s="159"/>
      <c r="H13" s="159"/>
      <c r="I13" s="159"/>
      <c r="J13" s="159"/>
      <c r="K13" s="208"/>
      <c r="L13" s="159"/>
      <c r="M13" s="159" t="str">
        <f t="shared" si="0"/>
        <v/>
      </c>
      <c r="N13" s="159" t="str">
        <f t="shared" si="1"/>
        <v/>
      </c>
      <c r="O13" s="164"/>
    </row>
    <row r="14" customHeight="1" spans="1:15">
      <c r="A14" s="156"/>
      <c r="B14" s="157"/>
      <c r="C14" s="158"/>
      <c r="D14" s="156"/>
      <c r="E14" s="156"/>
      <c r="F14" s="156"/>
      <c r="G14" s="159"/>
      <c r="H14" s="159"/>
      <c r="I14" s="159"/>
      <c r="J14" s="159"/>
      <c r="K14" s="208"/>
      <c r="L14" s="159"/>
      <c r="M14" s="159" t="str">
        <f t="shared" si="0"/>
        <v/>
      </c>
      <c r="N14" s="159" t="str">
        <f t="shared" si="1"/>
        <v/>
      </c>
      <c r="O14" s="164"/>
    </row>
    <row r="15" customHeight="1" spans="1:15">
      <c r="A15" s="156"/>
      <c r="B15" s="157"/>
      <c r="C15" s="158"/>
      <c r="D15" s="156"/>
      <c r="E15" s="156"/>
      <c r="F15" s="156"/>
      <c r="G15" s="159"/>
      <c r="H15" s="159"/>
      <c r="I15" s="159"/>
      <c r="J15" s="159"/>
      <c r="K15" s="208"/>
      <c r="L15" s="159"/>
      <c r="M15" s="159" t="str">
        <f t="shared" si="0"/>
        <v/>
      </c>
      <c r="N15" s="159" t="str">
        <f t="shared" si="1"/>
        <v/>
      </c>
      <c r="O15" s="164"/>
    </row>
    <row r="16" customHeight="1" spans="1:15">
      <c r="A16" s="156"/>
      <c r="B16" s="157"/>
      <c r="C16" s="158"/>
      <c r="D16" s="156"/>
      <c r="E16" s="156"/>
      <c r="F16" s="156"/>
      <c r="G16" s="159"/>
      <c r="H16" s="159"/>
      <c r="I16" s="159"/>
      <c r="J16" s="159"/>
      <c r="K16" s="208"/>
      <c r="L16" s="159"/>
      <c r="M16" s="159" t="str">
        <f t="shared" si="0"/>
        <v/>
      </c>
      <c r="N16" s="159" t="str">
        <f t="shared" si="1"/>
        <v/>
      </c>
      <c r="O16" s="164"/>
    </row>
    <row r="17" customHeight="1" spans="1:15">
      <c r="A17" s="156"/>
      <c r="B17" s="157"/>
      <c r="C17" s="158"/>
      <c r="D17" s="156"/>
      <c r="E17" s="156"/>
      <c r="F17" s="156"/>
      <c r="G17" s="159"/>
      <c r="H17" s="159"/>
      <c r="I17" s="159"/>
      <c r="J17" s="159"/>
      <c r="K17" s="208"/>
      <c r="L17" s="159"/>
      <c r="M17" s="159" t="str">
        <f t="shared" si="0"/>
        <v/>
      </c>
      <c r="N17" s="159" t="str">
        <f t="shared" si="1"/>
        <v/>
      </c>
      <c r="O17" s="164"/>
    </row>
    <row r="18" customHeight="1" spans="1:15">
      <c r="A18" s="156"/>
      <c r="B18" s="157"/>
      <c r="C18" s="158"/>
      <c r="D18" s="156"/>
      <c r="E18" s="156"/>
      <c r="F18" s="156"/>
      <c r="G18" s="159"/>
      <c r="H18" s="159"/>
      <c r="I18" s="159"/>
      <c r="J18" s="159"/>
      <c r="K18" s="208"/>
      <c r="L18" s="159"/>
      <c r="M18" s="159" t="str">
        <f t="shared" si="0"/>
        <v/>
      </c>
      <c r="N18" s="159" t="str">
        <f t="shared" si="1"/>
        <v/>
      </c>
      <c r="O18" s="164"/>
    </row>
    <row r="19" customHeight="1" spans="1:15">
      <c r="A19" s="156"/>
      <c r="B19" s="157"/>
      <c r="C19" s="158"/>
      <c r="D19" s="156"/>
      <c r="E19" s="156"/>
      <c r="F19" s="156"/>
      <c r="G19" s="159"/>
      <c r="H19" s="159"/>
      <c r="I19" s="159"/>
      <c r="J19" s="159"/>
      <c r="K19" s="208"/>
      <c r="L19" s="159"/>
      <c r="M19" s="159" t="str">
        <f t="shared" si="0"/>
        <v/>
      </c>
      <c r="N19" s="159" t="str">
        <f t="shared" si="1"/>
        <v/>
      </c>
      <c r="O19" s="164"/>
    </row>
    <row r="20" customHeight="1" spans="1:15">
      <c r="A20" s="156"/>
      <c r="B20" s="157"/>
      <c r="C20" s="158"/>
      <c r="D20" s="156"/>
      <c r="E20" s="156"/>
      <c r="F20" s="156"/>
      <c r="G20" s="159"/>
      <c r="H20" s="159"/>
      <c r="I20" s="159"/>
      <c r="J20" s="159"/>
      <c r="K20" s="208"/>
      <c r="L20" s="159"/>
      <c r="M20" s="159" t="str">
        <f t="shared" si="0"/>
        <v/>
      </c>
      <c r="N20" s="159" t="str">
        <f t="shared" si="1"/>
        <v/>
      </c>
      <c r="O20" s="164"/>
    </row>
    <row r="21" customHeight="1" spans="1:15">
      <c r="A21" s="156"/>
      <c r="B21" s="157"/>
      <c r="C21" s="158"/>
      <c r="D21" s="156"/>
      <c r="E21" s="156"/>
      <c r="F21" s="156"/>
      <c r="G21" s="159"/>
      <c r="H21" s="159"/>
      <c r="I21" s="159"/>
      <c r="J21" s="159"/>
      <c r="K21" s="208"/>
      <c r="L21" s="159"/>
      <c r="M21" s="159" t="str">
        <f t="shared" si="0"/>
        <v/>
      </c>
      <c r="N21" s="159" t="str">
        <f t="shared" si="1"/>
        <v/>
      </c>
      <c r="O21" s="164"/>
    </row>
    <row r="22" customHeight="1" spans="1:15">
      <c r="A22" s="156"/>
      <c r="B22" s="157"/>
      <c r="C22" s="158"/>
      <c r="D22" s="156"/>
      <c r="E22" s="156"/>
      <c r="F22" s="156"/>
      <c r="G22" s="159"/>
      <c r="H22" s="159"/>
      <c r="I22" s="159"/>
      <c r="J22" s="159"/>
      <c r="K22" s="208"/>
      <c r="L22" s="159"/>
      <c r="M22" s="159" t="str">
        <f t="shared" si="0"/>
        <v/>
      </c>
      <c r="N22" s="159" t="str">
        <f t="shared" si="1"/>
        <v/>
      </c>
      <c r="O22" s="164"/>
    </row>
    <row r="23" customHeight="1" spans="1:15">
      <c r="A23" s="156"/>
      <c r="B23" s="157"/>
      <c r="C23" s="158"/>
      <c r="D23" s="156"/>
      <c r="E23" s="156"/>
      <c r="F23" s="156"/>
      <c r="G23" s="159"/>
      <c r="H23" s="159"/>
      <c r="I23" s="159"/>
      <c r="J23" s="159"/>
      <c r="K23" s="208"/>
      <c r="L23" s="159"/>
      <c r="M23" s="159" t="str">
        <f t="shared" si="0"/>
        <v/>
      </c>
      <c r="N23" s="159" t="str">
        <f t="shared" si="1"/>
        <v/>
      </c>
      <c r="O23" s="164"/>
    </row>
    <row r="24" customHeight="1" spans="1:15">
      <c r="A24" s="156"/>
      <c r="B24" s="157"/>
      <c r="C24" s="158"/>
      <c r="D24" s="156"/>
      <c r="E24" s="156"/>
      <c r="F24" s="156"/>
      <c r="G24" s="159"/>
      <c r="H24" s="159"/>
      <c r="I24" s="159"/>
      <c r="J24" s="159"/>
      <c r="K24" s="208"/>
      <c r="L24" s="159"/>
      <c r="M24" s="159" t="str">
        <f t="shared" si="0"/>
        <v/>
      </c>
      <c r="N24" s="159" t="str">
        <f t="shared" si="1"/>
        <v/>
      </c>
      <c r="O24" s="164"/>
    </row>
    <row r="25" customHeight="1" spans="1:15">
      <c r="A25" s="156"/>
      <c r="B25" s="157"/>
      <c r="C25" s="158"/>
      <c r="D25" s="156"/>
      <c r="E25" s="156"/>
      <c r="F25" s="156"/>
      <c r="G25" s="159"/>
      <c r="H25" s="159"/>
      <c r="I25" s="159"/>
      <c r="J25" s="159"/>
      <c r="K25" s="208"/>
      <c r="L25" s="159"/>
      <c r="M25" s="159" t="str">
        <f t="shared" si="0"/>
        <v/>
      </c>
      <c r="N25" s="159" t="str">
        <f t="shared" si="1"/>
        <v/>
      </c>
      <c r="O25" s="164"/>
    </row>
    <row r="26" customHeight="1" spans="1:15">
      <c r="A26" s="156"/>
      <c r="B26" s="157"/>
      <c r="C26" s="158"/>
      <c r="D26" s="156"/>
      <c r="E26" s="156"/>
      <c r="F26" s="156"/>
      <c r="G26" s="159"/>
      <c r="H26" s="159"/>
      <c r="I26" s="159"/>
      <c r="J26" s="159"/>
      <c r="K26" s="208"/>
      <c r="L26" s="159"/>
      <c r="M26" s="159" t="str">
        <f t="shared" si="0"/>
        <v/>
      </c>
      <c r="N26" s="159"/>
      <c r="O26" s="164"/>
    </row>
    <row r="27" customHeight="1" spans="1:15">
      <c r="A27" s="161" t="s">
        <v>295</v>
      </c>
      <c r="B27" s="227"/>
      <c r="C27" s="158"/>
      <c r="D27" s="156"/>
      <c r="E27" s="156"/>
      <c r="F27" s="156"/>
      <c r="G27" s="159"/>
      <c r="H27" s="159">
        <f>SUM(H6:H26)</f>
        <v>0</v>
      </c>
      <c r="I27" s="159"/>
      <c r="J27" s="159">
        <f>SUM(J6:J26)</f>
        <v>0</v>
      </c>
      <c r="K27" s="208"/>
      <c r="L27" s="159">
        <f>SUM(L6:L26)</f>
        <v>0</v>
      </c>
      <c r="M27" s="159" t="str">
        <f t="shared" si="0"/>
        <v/>
      </c>
      <c r="N27" s="159" t="str">
        <f>IF(J27=0,"",(L27-J27)/J27*100)</f>
        <v/>
      </c>
      <c r="O27" s="164"/>
    </row>
    <row r="28" customHeight="1" spans="1:14">
      <c r="A28" s="139" t="str">
        <f>封面!D11&amp;封面!G11</f>
        <v>产权持有单位填表人：丁旭伟</v>
      </c>
      <c r="G28" s="150"/>
      <c r="H28" s="150"/>
      <c r="I28" s="150"/>
      <c r="J28" s="150" t="str">
        <f>"评估人员："&amp;封面!G34</f>
        <v>评估人员：</v>
      </c>
      <c r="K28" s="150"/>
      <c r="L28" s="150"/>
      <c r="M28" s="150"/>
      <c r="N28" s="150"/>
    </row>
    <row r="29" customHeight="1" spans="1:14">
      <c r="A29" s="139" t="str">
        <f>CONCATENATE(封面!D13,封面!F13,封面!G13,封面!H13,封面!I13,封面!J13,封面!K13)</f>
        <v>填表日期：2023年11月7日</v>
      </c>
      <c r="G29" s="150"/>
      <c r="H29" s="150"/>
      <c r="I29" s="150"/>
      <c r="J29" s="150"/>
      <c r="K29" s="150"/>
      <c r="L29" s="150"/>
      <c r="M29" s="150"/>
      <c r="N29" s="150"/>
    </row>
  </sheetData>
  <mergeCells count="3">
    <mergeCell ref="A2:O2"/>
    <mergeCell ref="A3:O3"/>
    <mergeCell ref="A27:B27"/>
  </mergeCells>
  <hyperlinks>
    <hyperlink ref="A1" location="索引目录!C29" display="返回索引页"/>
    <hyperlink ref="B1" location="无形资产汇总!B7" display="返回"/>
  </hyperlinks>
  <printOptions horizontalCentered="1"/>
  <pageMargins left="0.354166666666667" right="0.354166666666667" top="0.786805555555556" bottom="0.786805555555556" header="1.0625" footer="0.511805555555556"/>
  <pageSetup paperSize="9" scale="79" fitToHeight="0" orientation="landscape"/>
  <headerFooter alignWithMargins="0">
    <oddHeader>&amp;R&amp;"宋体,常规"&amp;10表&amp;"Times New Roman,常规"4-15-3
&amp;"宋体,常规"共&amp;"Times New Roman,常规"&amp;N&amp;"宋体,常规"页第&amp;"Times New Roman,常规"&amp;P&amp;"宋体,常规"页</oddHeader>
  </headerFooter>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3"/>
    <pageSetUpPr fitToPage="1"/>
  </sheetPr>
  <dimension ref="A1:J29"/>
  <sheetViews>
    <sheetView workbookViewId="0">
      <selection activeCell="L19" sqref="L19"/>
    </sheetView>
  </sheetViews>
  <sheetFormatPr defaultColWidth="9" defaultRowHeight="15.75" customHeight="1"/>
  <cols>
    <col min="1" max="1" width="7.58333333333333" style="139" customWidth="1"/>
    <col min="2" max="2" width="27" style="139" customWidth="1"/>
    <col min="3" max="3" width="13.6666666666667" style="140" customWidth="1"/>
    <col min="4" max="5" width="13.1666666666667" style="139" customWidth="1" outlineLevel="1"/>
    <col min="6" max="7" width="17.1666666666667" style="139" customWidth="1"/>
    <col min="8" max="8" width="14.1666666666667" style="139" customWidth="1"/>
    <col min="9" max="9" width="11.5833333333333" style="139" customWidth="1"/>
    <col min="10" max="10" width="12" style="139" customWidth="1"/>
    <col min="11" max="16384" width="9" style="139"/>
  </cols>
  <sheetData>
    <row r="1" customHeight="1" spans="1:10">
      <c r="A1" s="142" t="s">
        <v>118</v>
      </c>
      <c r="B1" s="143" t="s">
        <v>261</v>
      </c>
      <c r="C1" s="144"/>
      <c r="D1" s="146"/>
      <c r="E1" s="146"/>
      <c r="F1" s="146"/>
      <c r="G1" s="146"/>
      <c r="H1" s="146"/>
      <c r="I1" s="146"/>
      <c r="J1" s="145"/>
    </row>
    <row r="2" s="137" customFormat="1" ht="30" customHeight="1" spans="1:10">
      <c r="A2" s="148" t="s">
        <v>1419</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D4" s="150"/>
      <c r="E4" s="150"/>
      <c r="F4" s="150"/>
      <c r="G4" s="150"/>
      <c r="H4" s="150"/>
      <c r="I4" s="150"/>
      <c r="J4" s="163" t="s">
        <v>120</v>
      </c>
    </row>
    <row r="5" s="145" customFormat="1" ht="27.75" customHeight="1" spans="1:10">
      <c r="A5" s="282" t="s">
        <v>183</v>
      </c>
      <c r="B5" s="282" t="s">
        <v>1414</v>
      </c>
      <c r="C5" s="287" t="s">
        <v>341</v>
      </c>
      <c r="D5" s="154" t="s">
        <v>264</v>
      </c>
      <c r="E5" s="154" t="s">
        <v>292</v>
      </c>
      <c r="F5" s="154" t="s">
        <v>265</v>
      </c>
      <c r="G5" s="154" t="s">
        <v>266</v>
      </c>
      <c r="H5" s="154" t="s">
        <v>1161</v>
      </c>
      <c r="I5" s="154" t="s">
        <v>293</v>
      </c>
      <c r="J5" s="282" t="s">
        <v>186</v>
      </c>
    </row>
    <row r="6" customHeight="1" spans="1:10">
      <c r="A6" s="156"/>
      <c r="B6" s="157"/>
      <c r="C6" s="158"/>
      <c r="D6" s="159"/>
      <c r="E6" s="159"/>
      <c r="F6" s="159"/>
      <c r="G6" s="159"/>
      <c r="H6" s="159" t="str">
        <f>IF(F6=0,"",(G6-F6))</f>
        <v/>
      </c>
      <c r="I6" s="159" t="str">
        <f>IF(F6=0,"",(G6-F6)/F6*100)</f>
        <v/>
      </c>
      <c r="J6" s="164"/>
    </row>
    <row r="7" customHeight="1" spans="1:10">
      <c r="A7" s="156"/>
      <c r="B7" s="157"/>
      <c r="C7" s="158"/>
      <c r="D7" s="159"/>
      <c r="E7" s="159"/>
      <c r="F7" s="159"/>
      <c r="G7" s="159"/>
      <c r="H7" s="159" t="str">
        <f t="shared" ref="H7:H27" si="0">IF(F7=0,"",(G7-F7))</f>
        <v/>
      </c>
      <c r="I7" s="159" t="str">
        <f t="shared" ref="I7:I25" si="1">IF(F7=0,"",(G7-F7)/F7*100)</f>
        <v/>
      </c>
      <c r="J7" s="164"/>
    </row>
    <row r="8" customHeight="1" spans="1:10">
      <c r="A8" s="156"/>
      <c r="B8" s="157"/>
      <c r="C8" s="158"/>
      <c r="D8" s="159"/>
      <c r="E8" s="159"/>
      <c r="F8" s="159"/>
      <c r="G8" s="159"/>
      <c r="H8" s="159" t="str">
        <f t="shared" si="0"/>
        <v/>
      </c>
      <c r="I8" s="159" t="str">
        <f t="shared" si="1"/>
        <v/>
      </c>
      <c r="J8" s="164"/>
    </row>
    <row r="9" customHeight="1" spans="1:10">
      <c r="A9" s="156"/>
      <c r="B9" s="157"/>
      <c r="C9" s="158"/>
      <c r="D9" s="159"/>
      <c r="E9" s="159"/>
      <c r="F9" s="159"/>
      <c r="G9" s="159"/>
      <c r="H9" s="159" t="str">
        <f t="shared" si="0"/>
        <v/>
      </c>
      <c r="I9" s="159" t="str">
        <f t="shared" si="1"/>
        <v/>
      </c>
      <c r="J9" s="164"/>
    </row>
    <row r="10" customHeight="1" spans="1:10">
      <c r="A10" s="156"/>
      <c r="B10" s="157"/>
      <c r="C10" s="158"/>
      <c r="D10" s="159"/>
      <c r="E10" s="159"/>
      <c r="F10" s="159"/>
      <c r="G10" s="159"/>
      <c r="H10" s="159" t="str">
        <f t="shared" si="0"/>
        <v/>
      </c>
      <c r="I10" s="159" t="str">
        <f t="shared" si="1"/>
        <v/>
      </c>
      <c r="J10" s="164"/>
    </row>
    <row r="11" customHeight="1" spans="1:10">
      <c r="A11" s="156"/>
      <c r="B11" s="157"/>
      <c r="C11" s="158"/>
      <c r="D11" s="159"/>
      <c r="E11" s="159"/>
      <c r="F11" s="159"/>
      <c r="G11" s="159"/>
      <c r="H11" s="159" t="str">
        <f t="shared" si="0"/>
        <v/>
      </c>
      <c r="I11" s="159" t="str">
        <f t="shared" si="1"/>
        <v/>
      </c>
      <c r="J11" s="164"/>
    </row>
    <row r="12" customHeight="1" spans="1:10">
      <c r="A12" s="156"/>
      <c r="B12" s="157"/>
      <c r="C12" s="158"/>
      <c r="D12" s="159"/>
      <c r="E12" s="159"/>
      <c r="F12" s="159"/>
      <c r="G12" s="159"/>
      <c r="H12" s="159" t="str">
        <f t="shared" si="0"/>
        <v/>
      </c>
      <c r="I12" s="159" t="str">
        <f t="shared" si="1"/>
        <v/>
      </c>
      <c r="J12" s="164"/>
    </row>
    <row r="13" customHeight="1" spans="1:10">
      <c r="A13" s="156"/>
      <c r="B13" s="157"/>
      <c r="C13" s="158"/>
      <c r="D13" s="159"/>
      <c r="E13" s="159"/>
      <c r="F13" s="159"/>
      <c r="G13" s="159"/>
      <c r="H13" s="159" t="str">
        <f t="shared" si="0"/>
        <v/>
      </c>
      <c r="I13" s="159" t="str">
        <f t="shared" si="1"/>
        <v/>
      </c>
      <c r="J13" s="164"/>
    </row>
    <row r="14" customHeight="1" spans="1:10">
      <c r="A14" s="156"/>
      <c r="B14" s="157"/>
      <c r="C14" s="158"/>
      <c r="D14" s="159"/>
      <c r="E14" s="159"/>
      <c r="F14" s="159"/>
      <c r="G14" s="159"/>
      <c r="H14" s="159" t="str">
        <f t="shared" si="0"/>
        <v/>
      </c>
      <c r="I14" s="159" t="str">
        <f t="shared" si="1"/>
        <v/>
      </c>
      <c r="J14" s="164"/>
    </row>
    <row r="15" customHeight="1" spans="1:10">
      <c r="A15" s="156"/>
      <c r="B15" s="157"/>
      <c r="C15" s="158"/>
      <c r="D15" s="159"/>
      <c r="E15" s="159"/>
      <c r="F15" s="159"/>
      <c r="G15" s="159"/>
      <c r="H15" s="159" t="str">
        <f t="shared" si="0"/>
        <v/>
      </c>
      <c r="I15" s="159" t="str">
        <f t="shared" si="1"/>
        <v/>
      </c>
      <c r="J15" s="164"/>
    </row>
    <row r="16" customHeight="1" spans="1:10">
      <c r="A16" s="156"/>
      <c r="B16" s="157"/>
      <c r="C16" s="158"/>
      <c r="D16" s="159"/>
      <c r="E16" s="159"/>
      <c r="F16" s="159"/>
      <c r="G16" s="159"/>
      <c r="H16" s="159" t="str">
        <f t="shared" si="0"/>
        <v/>
      </c>
      <c r="I16" s="159" t="str">
        <f t="shared" si="1"/>
        <v/>
      </c>
      <c r="J16" s="164"/>
    </row>
    <row r="17" customHeight="1" spans="1:10">
      <c r="A17" s="156"/>
      <c r="B17" s="157"/>
      <c r="C17" s="158"/>
      <c r="D17" s="159"/>
      <c r="E17" s="159"/>
      <c r="F17" s="159"/>
      <c r="G17" s="159"/>
      <c r="H17" s="159" t="str">
        <f t="shared" si="0"/>
        <v/>
      </c>
      <c r="I17" s="159" t="str">
        <f t="shared" si="1"/>
        <v/>
      </c>
      <c r="J17" s="164"/>
    </row>
    <row r="18" customHeight="1" spans="1:10">
      <c r="A18" s="156"/>
      <c r="B18" s="157"/>
      <c r="C18" s="158"/>
      <c r="D18" s="159"/>
      <c r="E18" s="159"/>
      <c r="F18" s="159"/>
      <c r="G18" s="159"/>
      <c r="H18" s="159" t="str">
        <f t="shared" si="0"/>
        <v/>
      </c>
      <c r="I18" s="159" t="str">
        <f t="shared" si="1"/>
        <v/>
      </c>
      <c r="J18" s="164"/>
    </row>
    <row r="19" customHeight="1" spans="1:10">
      <c r="A19" s="156"/>
      <c r="B19" s="157"/>
      <c r="C19" s="158"/>
      <c r="D19" s="159"/>
      <c r="E19" s="159"/>
      <c r="F19" s="159"/>
      <c r="G19" s="159"/>
      <c r="H19" s="159" t="str">
        <f t="shared" si="0"/>
        <v/>
      </c>
      <c r="I19" s="159" t="str">
        <f t="shared" si="1"/>
        <v/>
      </c>
      <c r="J19" s="164"/>
    </row>
    <row r="20" customHeight="1" spans="1:10">
      <c r="A20" s="156"/>
      <c r="B20" s="157"/>
      <c r="C20" s="158"/>
      <c r="D20" s="159"/>
      <c r="E20" s="159"/>
      <c r="F20" s="159"/>
      <c r="G20" s="159"/>
      <c r="H20" s="159" t="str">
        <f t="shared" si="0"/>
        <v/>
      </c>
      <c r="I20" s="159" t="str">
        <f t="shared" si="1"/>
        <v/>
      </c>
      <c r="J20" s="164"/>
    </row>
    <row r="21" customHeight="1" spans="1:10">
      <c r="A21" s="156"/>
      <c r="B21" s="157"/>
      <c r="C21" s="158"/>
      <c r="D21" s="159"/>
      <c r="E21" s="159"/>
      <c r="F21" s="159"/>
      <c r="G21" s="159"/>
      <c r="H21" s="159" t="str">
        <f t="shared" si="0"/>
        <v/>
      </c>
      <c r="I21" s="159" t="str">
        <f t="shared" si="1"/>
        <v/>
      </c>
      <c r="J21" s="164"/>
    </row>
    <row r="22" customHeight="1" spans="1:10">
      <c r="A22" s="156"/>
      <c r="B22" s="157"/>
      <c r="C22" s="158"/>
      <c r="D22" s="159"/>
      <c r="E22" s="159"/>
      <c r="F22" s="159"/>
      <c r="G22" s="159"/>
      <c r="H22" s="159" t="str">
        <f t="shared" si="0"/>
        <v/>
      </c>
      <c r="I22" s="159" t="str">
        <f t="shared" si="1"/>
        <v/>
      </c>
      <c r="J22" s="164"/>
    </row>
    <row r="23" customHeight="1" spans="1:10">
      <c r="A23" s="156"/>
      <c r="B23" s="157"/>
      <c r="C23" s="158"/>
      <c r="D23" s="159"/>
      <c r="E23" s="159"/>
      <c r="F23" s="159"/>
      <c r="G23" s="159"/>
      <c r="H23" s="159" t="str">
        <f t="shared" si="0"/>
        <v/>
      </c>
      <c r="I23" s="159" t="str">
        <f t="shared" si="1"/>
        <v/>
      </c>
      <c r="J23" s="164"/>
    </row>
    <row r="24" customHeight="1" spans="1:10">
      <c r="A24" s="156"/>
      <c r="B24" s="157"/>
      <c r="C24" s="158"/>
      <c r="D24" s="159"/>
      <c r="E24" s="159"/>
      <c r="F24" s="159"/>
      <c r="G24" s="159"/>
      <c r="H24" s="159" t="str">
        <f t="shared" si="0"/>
        <v/>
      </c>
      <c r="I24" s="159" t="str">
        <f t="shared" si="1"/>
        <v/>
      </c>
      <c r="J24" s="164"/>
    </row>
    <row r="25" customHeight="1" spans="1:10">
      <c r="A25" s="156"/>
      <c r="B25" s="157"/>
      <c r="C25" s="158"/>
      <c r="D25" s="159"/>
      <c r="E25" s="159"/>
      <c r="F25" s="159"/>
      <c r="G25" s="159"/>
      <c r="H25" s="159" t="str">
        <f t="shared" si="0"/>
        <v/>
      </c>
      <c r="I25" s="159" t="str">
        <f t="shared" si="1"/>
        <v/>
      </c>
      <c r="J25" s="164"/>
    </row>
    <row r="26" customHeight="1" spans="1:10">
      <c r="A26" s="156"/>
      <c r="B26" s="157"/>
      <c r="C26" s="158"/>
      <c r="D26" s="159"/>
      <c r="E26" s="159"/>
      <c r="F26" s="159"/>
      <c r="G26" s="159"/>
      <c r="H26" s="159" t="str">
        <f t="shared" si="0"/>
        <v/>
      </c>
      <c r="I26" s="159"/>
      <c r="J26" s="164"/>
    </row>
    <row r="27" customHeight="1" spans="1:10">
      <c r="A27" s="161" t="s">
        <v>295</v>
      </c>
      <c r="B27" s="227"/>
      <c r="C27" s="158"/>
      <c r="D27" s="159">
        <f>SUM(D6:D26)</f>
        <v>0</v>
      </c>
      <c r="E27" s="159"/>
      <c r="F27" s="159">
        <f>SUM(F6:F26)</f>
        <v>0</v>
      </c>
      <c r="G27" s="159">
        <f>SUM(G6:G26)</f>
        <v>0</v>
      </c>
      <c r="H27" s="159" t="str">
        <f t="shared" si="0"/>
        <v/>
      </c>
      <c r="I27" s="159" t="str">
        <f>IF(F27=0,"",(G27-F27)/F27*100)</f>
        <v/>
      </c>
      <c r="J27" s="164"/>
    </row>
    <row r="28" customHeight="1" spans="1:9">
      <c r="A28" s="139" t="str">
        <f>封面!D11&amp;封面!G11</f>
        <v>产权持有单位填表人：丁旭伟</v>
      </c>
      <c r="D28" s="150"/>
      <c r="E28" s="150"/>
      <c r="F28" s="150" t="str">
        <f>"评估人员："&amp;封面!G34</f>
        <v>评估人员：</v>
      </c>
      <c r="G28" s="150"/>
      <c r="H28" s="150"/>
      <c r="I28" s="150"/>
    </row>
    <row r="29" customHeight="1" spans="1:9">
      <c r="A29" s="139" t="str">
        <f>CONCATENATE(封面!D13,封面!F13,封面!G13,封面!H13,封面!I13,封面!J13,封面!K13)</f>
        <v>填表日期：2023年11月7日</v>
      </c>
      <c r="D29" s="150"/>
      <c r="E29" s="150"/>
      <c r="F29" s="150"/>
      <c r="G29" s="150"/>
      <c r="H29" s="150"/>
      <c r="I29" s="150"/>
    </row>
  </sheetData>
  <mergeCells count="3">
    <mergeCell ref="A2:J2"/>
    <mergeCell ref="A3:J3"/>
    <mergeCell ref="A27:B27"/>
  </mergeCells>
  <hyperlinks>
    <hyperlink ref="A1" location="索引目录!D50" display="返回索引页"/>
    <hyperlink ref="B1" location="无形资产汇总!B12" display="返回"/>
  </hyperlinks>
  <printOptions horizontalCentered="1"/>
  <pageMargins left="0.354166666666667" right="0.354166666666667" top="0.786805555555556" bottom="0.786805555555556" header="1.0625" footer="0.511805555555556"/>
  <pageSetup paperSize="9" scale="89" fitToHeight="0" orientation="landscape"/>
  <headerFooter alignWithMargins="0">
    <oddHeader>&amp;R&amp;"宋体,常规"&amp;10表&amp;"Times New Roman,常规"4-16
&amp;"宋体,常规"共&amp;"Times New Roman,常规"&amp;N&amp;"宋体,常规"页第&amp;"Times New Roman,常规"&amp;P&amp;"宋体,常规"页</oddHeader>
  </headerFooter>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29"/>
  <sheetViews>
    <sheetView zoomScale="80" zoomScaleNormal="80" workbookViewId="0">
      <selection activeCell="L19" sqref="L19"/>
    </sheetView>
  </sheetViews>
  <sheetFormatPr defaultColWidth="9" defaultRowHeight="15.75" customHeight="1"/>
  <cols>
    <col min="1" max="1" width="5.66666666666667" style="139" customWidth="1"/>
    <col min="2" max="2" width="24.1666666666667" style="139" customWidth="1"/>
    <col min="3" max="3" width="13.6666666666667" style="140" customWidth="1"/>
    <col min="4" max="5" width="17.5833333333333" style="139" customWidth="1" outlineLevel="1"/>
    <col min="6" max="7" width="17.0833333333333" style="139" customWidth="1"/>
    <col min="8" max="8" width="15.6666666666667" style="139" customWidth="1"/>
    <col min="9" max="9" width="11.5833333333333" style="139" customWidth="1"/>
    <col min="10" max="10" width="16" style="139" customWidth="1"/>
    <col min="11" max="16384" width="9" style="139"/>
  </cols>
  <sheetData>
    <row r="1" customHeight="1" spans="1:10">
      <c r="A1" s="142" t="s">
        <v>118</v>
      </c>
      <c r="B1" s="143" t="s">
        <v>261</v>
      </c>
      <c r="C1" s="144"/>
      <c r="D1" s="146"/>
      <c r="E1" s="146"/>
      <c r="F1" s="146"/>
      <c r="G1" s="146"/>
      <c r="H1" s="146"/>
      <c r="I1" s="146"/>
      <c r="J1" s="145"/>
    </row>
    <row r="2" s="137" customFormat="1" ht="30" customHeight="1" spans="1:10">
      <c r="A2" s="148" t="s">
        <v>1420</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D4" s="150"/>
      <c r="E4" s="150"/>
      <c r="F4" s="150"/>
      <c r="G4" s="150"/>
      <c r="H4" s="150"/>
      <c r="I4" s="150"/>
      <c r="J4" s="163" t="s">
        <v>120</v>
      </c>
    </row>
    <row r="5" s="145" customFormat="1" ht="27.75" customHeight="1" spans="1:10">
      <c r="A5" s="282" t="s">
        <v>183</v>
      </c>
      <c r="B5" s="282" t="s">
        <v>1414</v>
      </c>
      <c r="C5" s="153" t="s">
        <v>1167</v>
      </c>
      <c r="D5" s="154" t="s">
        <v>264</v>
      </c>
      <c r="E5" s="154" t="s">
        <v>292</v>
      </c>
      <c r="F5" s="154" t="s">
        <v>265</v>
      </c>
      <c r="G5" s="154" t="s">
        <v>266</v>
      </c>
      <c r="H5" s="154" t="s">
        <v>1161</v>
      </c>
      <c r="I5" s="154" t="s">
        <v>293</v>
      </c>
      <c r="J5" s="282" t="s">
        <v>186</v>
      </c>
    </row>
    <row r="6" customHeight="1" spans="1:10">
      <c r="A6" s="156"/>
      <c r="B6" s="157"/>
      <c r="C6" s="158"/>
      <c r="D6" s="159"/>
      <c r="E6" s="159"/>
      <c r="F6" s="159"/>
      <c r="G6" s="159"/>
      <c r="H6" s="159" t="str">
        <f>IF(F6=0,"",(G6-F6))</f>
        <v/>
      </c>
      <c r="I6" s="159" t="str">
        <f>IF(F6=0,"",(G6-F6)/F6*100)</f>
        <v/>
      </c>
      <c r="J6" s="164"/>
    </row>
    <row r="7" customHeight="1" spans="1:10">
      <c r="A7" s="156"/>
      <c r="B7" s="157"/>
      <c r="C7" s="158"/>
      <c r="D7" s="159"/>
      <c r="E7" s="159"/>
      <c r="F7" s="159"/>
      <c r="G7" s="159"/>
      <c r="H7" s="159" t="str">
        <f t="shared" ref="H7:H27" si="0">IF(F7=0,"",(G7-F7))</f>
        <v/>
      </c>
      <c r="I7" s="159" t="str">
        <f t="shared" ref="I7:I27" si="1">IF(F7=0,"",(G7-F7)/F7*100)</f>
        <v/>
      </c>
      <c r="J7" s="164"/>
    </row>
    <row r="8" customHeight="1" spans="1:10">
      <c r="A8" s="156"/>
      <c r="B8" s="157"/>
      <c r="C8" s="158"/>
      <c r="D8" s="159"/>
      <c r="E8" s="159"/>
      <c r="F8" s="159"/>
      <c r="G8" s="159"/>
      <c r="H8" s="159" t="str">
        <f t="shared" si="0"/>
        <v/>
      </c>
      <c r="I8" s="159" t="str">
        <f t="shared" si="1"/>
        <v/>
      </c>
      <c r="J8" s="164"/>
    </row>
    <row r="9" customHeight="1" spans="1:10">
      <c r="A9" s="156"/>
      <c r="B9" s="157"/>
      <c r="C9" s="158"/>
      <c r="D9" s="159"/>
      <c r="E9" s="159"/>
      <c r="F9" s="159"/>
      <c r="G9" s="159"/>
      <c r="H9" s="159" t="str">
        <f t="shared" si="0"/>
        <v/>
      </c>
      <c r="I9" s="159" t="str">
        <f t="shared" si="1"/>
        <v/>
      </c>
      <c r="J9" s="164"/>
    </row>
    <row r="10" customHeight="1" spans="1:10">
      <c r="A10" s="156"/>
      <c r="B10" s="157"/>
      <c r="C10" s="158"/>
      <c r="D10" s="159"/>
      <c r="E10" s="159"/>
      <c r="F10" s="159"/>
      <c r="G10" s="159"/>
      <c r="H10" s="159" t="str">
        <f t="shared" si="0"/>
        <v/>
      </c>
      <c r="I10" s="159" t="str">
        <f t="shared" si="1"/>
        <v/>
      </c>
      <c r="J10" s="164"/>
    </row>
    <row r="11" customHeight="1" spans="1:10">
      <c r="A11" s="156"/>
      <c r="B11" s="157"/>
      <c r="C11" s="158"/>
      <c r="D11" s="159"/>
      <c r="E11" s="159"/>
      <c r="F11" s="159"/>
      <c r="G11" s="159"/>
      <c r="H11" s="159" t="str">
        <f t="shared" si="0"/>
        <v/>
      </c>
      <c r="I11" s="159" t="str">
        <f t="shared" si="1"/>
        <v/>
      </c>
      <c r="J11" s="164"/>
    </row>
    <row r="12" customHeight="1" spans="1:10">
      <c r="A12" s="156"/>
      <c r="B12" s="157"/>
      <c r="C12" s="158"/>
      <c r="D12" s="159"/>
      <c r="E12" s="159"/>
      <c r="F12" s="159"/>
      <c r="G12" s="159"/>
      <c r="H12" s="159" t="str">
        <f t="shared" si="0"/>
        <v/>
      </c>
      <c r="I12" s="159" t="str">
        <f t="shared" si="1"/>
        <v/>
      </c>
      <c r="J12" s="164"/>
    </row>
    <row r="13" customHeight="1" spans="1:10">
      <c r="A13" s="156"/>
      <c r="B13" s="157"/>
      <c r="C13" s="158"/>
      <c r="D13" s="159"/>
      <c r="E13" s="159"/>
      <c r="F13" s="159"/>
      <c r="G13" s="159"/>
      <c r="H13" s="159" t="str">
        <f t="shared" si="0"/>
        <v/>
      </c>
      <c r="I13" s="159" t="str">
        <f t="shared" si="1"/>
        <v/>
      </c>
      <c r="J13" s="164"/>
    </row>
    <row r="14" customHeight="1" spans="1:10">
      <c r="A14" s="156"/>
      <c r="B14" s="157"/>
      <c r="C14" s="158"/>
      <c r="D14" s="159"/>
      <c r="E14" s="159"/>
      <c r="F14" s="159"/>
      <c r="G14" s="159"/>
      <c r="H14" s="159" t="str">
        <f t="shared" si="0"/>
        <v/>
      </c>
      <c r="I14" s="159" t="str">
        <f t="shared" si="1"/>
        <v/>
      </c>
      <c r="J14" s="164"/>
    </row>
    <row r="15" customHeight="1" spans="1:10">
      <c r="A15" s="156"/>
      <c r="B15" s="157"/>
      <c r="C15" s="158"/>
      <c r="D15" s="159"/>
      <c r="E15" s="159"/>
      <c r="F15" s="159"/>
      <c r="G15" s="159"/>
      <c r="H15" s="159" t="str">
        <f t="shared" si="0"/>
        <v/>
      </c>
      <c r="I15" s="159" t="str">
        <f t="shared" si="1"/>
        <v/>
      </c>
      <c r="J15" s="164"/>
    </row>
    <row r="16" customHeight="1" spans="1:10">
      <c r="A16" s="156"/>
      <c r="B16" s="157"/>
      <c r="C16" s="158"/>
      <c r="D16" s="159"/>
      <c r="E16" s="159"/>
      <c r="F16" s="159"/>
      <c r="G16" s="159"/>
      <c r="H16" s="159" t="str">
        <f t="shared" si="0"/>
        <v/>
      </c>
      <c r="I16" s="159" t="str">
        <f t="shared" si="1"/>
        <v/>
      </c>
      <c r="J16" s="164"/>
    </row>
    <row r="17" customHeight="1" spans="1:10">
      <c r="A17" s="156"/>
      <c r="B17" s="157"/>
      <c r="C17" s="158"/>
      <c r="D17" s="159"/>
      <c r="E17" s="159"/>
      <c r="F17" s="159"/>
      <c r="G17" s="159"/>
      <c r="H17" s="159" t="str">
        <f t="shared" si="0"/>
        <v/>
      </c>
      <c r="I17" s="159" t="str">
        <f t="shared" si="1"/>
        <v/>
      </c>
      <c r="J17" s="164"/>
    </row>
    <row r="18" customHeight="1" spans="1:10">
      <c r="A18" s="156"/>
      <c r="B18" s="157"/>
      <c r="C18" s="158"/>
      <c r="D18" s="159"/>
      <c r="E18" s="159"/>
      <c r="F18" s="159"/>
      <c r="G18" s="159"/>
      <c r="H18" s="159" t="str">
        <f t="shared" si="0"/>
        <v/>
      </c>
      <c r="I18" s="159" t="str">
        <f t="shared" si="1"/>
        <v/>
      </c>
      <c r="J18" s="164"/>
    </row>
    <row r="19" customHeight="1" spans="1:10">
      <c r="A19" s="156"/>
      <c r="B19" s="157"/>
      <c r="C19" s="158"/>
      <c r="D19" s="159"/>
      <c r="E19" s="159"/>
      <c r="F19" s="159"/>
      <c r="G19" s="159"/>
      <c r="H19" s="159" t="str">
        <f t="shared" si="0"/>
        <v/>
      </c>
      <c r="I19" s="159" t="str">
        <f t="shared" si="1"/>
        <v/>
      </c>
      <c r="J19" s="164"/>
    </row>
    <row r="20" customHeight="1" spans="1:10">
      <c r="A20" s="156"/>
      <c r="B20" s="157"/>
      <c r="C20" s="158"/>
      <c r="D20" s="159"/>
      <c r="E20" s="159"/>
      <c r="F20" s="159"/>
      <c r="G20" s="159"/>
      <c r="H20" s="159" t="str">
        <f t="shared" si="0"/>
        <v/>
      </c>
      <c r="I20" s="159" t="str">
        <f t="shared" si="1"/>
        <v/>
      </c>
      <c r="J20" s="164"/>
    </row>
    <row r="21" customHeight="1" spans="1:10">
      <c r="A21" s="156"/>
      <c r="B21" s="157"/>
      <c r="C21" s="158"/>
      <c r="D21" s="159"/>
      <c r="E21" s="159"/>
      <c r="F21" s="159"/>
      <c r="G21" s="159"/>
      <c r="H21" s="159" t="str">
        <f t="shared" si="0"/>
        <v/>
      </c>
      <c r="I21" s="159" t="str">
        <f t="shared" si="1"/>
        <v/>
      </c>
      <c r="J21" s="164"/>
    </row>
    <row r="22" customHeight="1" spans="1:10">
      <c r="A22" s="156"/>
      <c r="B22" s="157"/>
      <c r="C22" s="158"/>
      <c r="D22" s="159"/>
      <c r="E22" s="159"/>
      <c r="F22" s="159"/>
      <c r="G22" s="159"/>
      <c r="H22" s="159" t="str">
        <f t="shared" si="0"/>
        <v/>
      </c>
      <c r="I22" s="159" t="str">
        <f t="shared" si="1"/>
        <v/>
      </c>
      <c r="J22" s="164"/>
    </row>
    <row r="23" customHeight="1" spans="1:10">
      <c r="A23" s="156"/>
      <c r="B23" s="157"/>
      <c r="C23" s="158"/>
      <c r="D23" s="159"/>
      <c r="E23" s="159"/>
      <c r="F23" s="159"/>
      <c r="G23" s="159"/>
      <c r="H23" s="159" t="str">
        <f t="shared" si="0"/>
        <v/>
      </c>
      <c r="I23" s="159" t="str">
        <f t="shared" si="1"/>
        <v/>
      </c>
      <c r="J23" s="164"/>
    </row>
    <row r="24" customHeight="1" spans="1:10">
      <c r="A24" s="156"/>
      <c r="B24" s="157"/>
      <c r="C24" s="158"/>
      <c r="D24" s="159"/>
      <c r="E24" s="159"/>
      <c r="F24" s="159"/>
      <c r="G24" s="159"/>
      <c r="H24" s="159" t="str">
        <f t="shared" si="0"/>
        <v/>
      </c>
      <c r="I24" s="159" t="str">
        <f t="shared" si="1"/>
        <v/>
      </c>
      <c r="J24" s="164"/>
    </row>
    <row r="25" customHeight="1" spans="1:10">
      <c r="A25" s="161" t="s">
        <v>337</v>
      </c>
      <c r="B25" s="227"/>
      <c r="C25" s="158"/>
      <c r="D25" s="159">
        <f>SUM(D6:D24)</f>
        <v>0</v>
      </c>
      <c r="E25" s="159"/>
      <c r="F25" s="159">
        <f>SUM(F6:F24)</f>
        <v>0</v>
      </c>
      <c r="G25" s="159">
        <f>SUM(G6:G24)</f>
        <v>0</v>
      </c>
      <c r="H25" s="159" t="str">
        <f t="shared" si="0"/>
        <v/>
      </c>
      <c r="I25" s="159" t="str">
        <f t="shared" si="1"/>
        <v/>
      </c>
      <c r="J25" s="164"/>
    </row>
    <row r="26" customHeight="1" spans="1:10">
      <c r="A26" s="161" t="s">
        <v>1421</v>
      </c>
      <c r="B26" s="162"/>
      <c r="C26" s="158"/>
      <c r="D26" s="159"/>
      <c r="E26" s="159"/>
      <c r="F26" s="159">
        <f>D26</f>
        <v>0</v>
      </c>
      <c r="G26" s="159">
        <v>0</v>
      </c>
      <c r="H26" s="159" t="str">
        <f t="shared" si="0"/>
        <v/>
      </c>
      <c r="I26" s="159" t="str">
        <f t="shared" si="1"/>
        <v/>
      </c>
      <c r="J26" s="164"/>
    </row>
    <row r="27" customHeight="1" spans="1:10">
      <c r="A27" s="161" t="s">
        <v>353</v>
      </c>
      <c r="B27" s="227"/>
      <c r="C27" s="158"/>
      <c r="D27" s="159">
        <f>D25-D26</f>
        <v>0</v>
      </c>
      <c r="E27" s="159"/>
      <c r="F27" s="159">
        <f>F25-F26</f>
        <v>0</v>
      </c>
      <c r="G27" s="159">
        <f>G25-G26</f>
        <v>0</v>
      </c>
      <c r="H27" s="159" t="str">
        <f t="shared" si="0"/>
        <v/>
      </c>
      <c r="I27" s="159" t="str">
        <f t="shared" si="1"/>
        <v/>
      </c>
      <c r="J27" s="164"/>
    </row>
    <row r="28" customHeight="1" spans="1:9">
      <c r="A28" s="139" t="str">
        <f>封面!D11&amp;封面!G11</f>
        <v>产权持有单位填表人：丁旭伟</v>
      </c>
      <c r="D28" s="150"/>
      <c r="E28" s="150"/>
      <c r="F28" s="150"/>
      <c r="G28" s="150" t="str">
        <f>"评估人员："&amp;封面!G34</f>
        <v>评估人员：</v>
      </c>
      <c r="H28" s="150"/>
      <c r="I28" s="150"/>
    </row>
    <row r="29" customHeight="1" spans="1:9">
      <c r="A29" s="139" t="str">
        <f>CONCATENATE(封面!D13,封面!F13,封面!G13,封面!H13,封面!I13,封面!J13,封面!K13)</f>
        <v>填表日期：2023年11月7日</v>
      </c>
      <c r="D29" s="150"/>
      <c r="E29" s="150"/>
      <c r="F29" s="150"/>
      <c r="G29" s="150"/>
      <c r="H29" s="150"/>
      <c r="I29" s="150"/>
    </row>
  </sheetData>
  <mergeCells count="5">
    <mergeCell ref="A2:J2"/>
    <mergeCell ref="A3:J3"/>
    <mergeCell ref="A25:B25"/>
    <mergeCell ref="A26:B26"/>
    <mergeCell ref="A27:B27"/>
  </mergeCells>
  <hyperlinks>
    <hyperlink ref="A1" location="索引目录!D51" display="返回索引页"/>
    <hyperlink ref="B1" location="无形资产汇总!B14" display="返回"/>
  </hyperlinks>
  <printOptions horizontalCentered="1"/>
  <pageMargins left="0.354166666666667" right="0.354166666666667" top="0.786805555555556" bottom="0.786805555555556" header="1.0625" footer="0.511805555555556"/>
  <pageSetup paperSize="9" scale="84" fitToHeight="0" orientation="landscape"/>
  <headerFooter alignWithMargins="0">
    <oddHeader>&amp;R&amp;"宋体,常规"&amp;10表&amp;"Times New Roman,常规"4-17
&amp;"宋体,常规"共&amp;"Times New Roman,常规"&amp;N&amp;"宋体,常规"页第&amp;"Times New Roman,常规"&amp;P&amp;"宋体,常规"页</oddHeader>
  </headerFooter>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O29"/>
  <sheetViews>
    <sheetView zoomScale="80" zoomScaleNormal="80" workbookViewId="0">
      <selection activeCell="L19" sqref="L19"/>
    </sheetView>
  </sheetViews>
  <sheetFormatPr defaultColWidth="9" defaultRowHeight="15.75" customHeight="1"/>
  <cols>
    <col min="1" max="1" width="5.08333333333333" style="139" customWidth="1"/>
    <col min="2" max="2" width="21" style="139" customWidth="1"/>
    <col min="3" max="3" width="7.66666666666667" style="140" customWidth="1"/>
    <col min="4" max="4" width="11.1666666666667" style="139" customWidth="1"/>
    <col min="5" max="5" width="8.08333333333333" style="139" customWidth="1"/>
    <col min="6" max="7" width="14.1666666666667" style="139" customWidth="1" outlineLevel="1"/>
    <col min="8" max="8" width="14.1666666666667" style="139" customWidth="1"/>
    <col min="9" max="9" width="7" style="139" customWidth="1"/>
    <col min="10" max="11" width="14.1666666666667" style="139" customWidth="1"/>
    <col min="12" max="12" width="8.08333333333333" style="139" customWidth="1"/>
    <col min="13" max="13" width="10" style="139" customWidth="1"/>
    <col min="14" max="14" width="9" style="139"/>
    <col min="15" max="15" width="8" style="139" customWidth="1"/>
    <col min="16" max="16384" width="9" style="139"/>
  </cols>
  <sheetData>
    <row r="1" customHeight="1" spans="1:13">
      <c r="A1" s="142" t="s">
        <v>118</v>
      </c>
      <c r="B1" s="143" t="s">
        <v>261</v>
      </c>
      <c r="C1" s="144"/>
      <c r="D1" s="146"/>
      <c r="E1" s="146"/>
      <c r="F1" s="146"/>
      <c r="G1" s="146"/>
      <c r="H1" s="146"/>
      <c r="I1" s="146"/>
      <c r="J1" s="146"/>
      <c r="K1" s="146"/>
      <c r="L1" s="146"/>
      <c r="M1" s="145"/>
    </row>
    <row r="2" s="137" customFormat="1" ht="30" customHeight="1" spans="1:13">
      <c r="A2" s="148" t="s">
        <v>1422</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39" t="str">
        <f>封面!D7&amp;封面!F7</f>
        <v>产权持有人：杭州汽轮新能源有限公司</v>
      </c>
      <c r="D4" s="150"/>
      <c r="E4" s="150"/>
      <c r="F4" s="150"/>
      <c r="G4" s="150"/>
      <c r="H4" s="150"/>
      <c r="I4" s="150"/>
      <c r="J4" s="150"/>
      <c r="K4" s="150"/>
      <c r="L4" s="150"/>
      <c r="M4" s="163" t="s">
        <v>120</v>
      </c>
    </row>
    <row r="5" s="145" customFormat="1" ht="27.75" customHeight="1" spans="1:15">
      <c r="A5" s="282" t="s">
        <v>183</v>
      </c>
      <c r="B5" s="282" t="s">
        <v>1423</v>
      </c>
      <c r="C5" s="287" t="s">
        <v>1377</v>
      </c>
      <c r="D5" s="154" t="s">
        <v>1424</v>
      </c>
      <c r="E5" s="154" t="s">
        <v>1425</v>
      </c>
      <c r="F5" s="154" t="s">
        <v>264</v>
      </c>
      <c r="G5" s="154" t="s">
        <v>292</v>
      </c>
      <c r="H5" s="154" t="s">
        <v>265</v>
      </c>
      <c r="I5" s="154" t="s">
        <v>1426</v>
      </c>
      <c r="J5" s="154" t="s">
        <v>266</v>
      </c>
      <c r="K5" s="154" t="s">
        <v>1161</v>
      </c>
      <c r="L5" s="154" t="s">
        <v>293</v>
      </c>
      <c r="M5" s="282" t="s">
        <v>186</v>
      </c>
      <c r="N5" s="288"/>
      <c r="O5" s="145" t="s">
        <v>1427</v>
      </c>
    </row>
    <row r="6" customHeight="1" spans="1:14">
      <c r="A6" s="156"/>
      <c r="B6" s="230"/>
      <c r="C6" s="158"/>
      <c r="D6" s="159"/>
      <c r="E6" s="208"/>
      <c r="F6" s="159"/>
      <c r="G6" s="159"/>
      <c r="H6" s="159"/>
      <c r="I6" s="208"/>
      <c r="J6" s="159"/>
      <c r="K6" s="159" t="str">
        <f>IF(H6=0,"",(J6-H6))</f>
        <v/>
      </c>
      <c r="L6" s="159" t="str">
        <f>IF(H6=0,"",(J6-H6)/H6*100)</f>
        <v/>
      </c>
      <c r="M6" s="164"/>
      <c r="N6" s="289"/>
    </row>
    <row r="7" customHeight="1" spans="1:14">
      <c r="A7" s="156"/>
      <c r="B7" s="230"/>
      <c r="C7" s="158"/>
      <c r="D7" s="159"/>
      <c r="E7" s="208"/>
      <c r="F7" s="159"/>
      <c r="G7" s="159"/>
      <c r="H7" s="159"/>
      <c r="I7" s="208"/>
      <c r="J7" s="159"/>
      <c r="K7" s="159" t="str">
        <f t="shared" ref="K7:K27" si="0">IF(H7=0,"",(J7-H7))</f>
        <v/>
      </c>
      <c r="L7" s="159" t="str">
        <f t="shared" ref="L7:L25" si="1">IF(H7=0,"",(J7-H7)/H7*100)</f>
        <v/>
      </c>
      <c r="M7" s="164"/>
      <c r="N7" s="289"/>
    </row>
    <row r="8" customHeight="1" spans="1:14">
      <c r="A8" s="156"/>
      <c r="B8" s="230"/>
      <c r="C8" s="158"/>
      <c r="D8" s="159"/>
      <c r="E8" s="208"/>
      <c r="F8" s="159"/>
      <c r="G8" s="159"/>
      <c r="H8" s="159"/>
      <c r="I8" s="208"/>
      <c r="J8" s="159"/>
      <c r="K8" s="159" t="str">
        <f t="shared" si="0"/>
        <v/>
      </c>
      <c r="L8" s="159" t="str">
        <f t="shared" si="1"/>
        <v/>
      </c>
      <c r="M8" s="164"/>
      <c r="N8" s="289"/>
    </row>
    <row r="9" customHeight="1" spans="1:13">
      <c r="A9" s="156"/>
      <c r="B9" s="230"/>
      <c r="C9" s="158"/>
      <c r="D9" s="159"/>
      <c r="E9" s="208"/>
      <c r="F9" s="159"/>
      <c r="G9" s="159"/>
      <c r="H9" s="159"/>
      <c r="I9" s="208"/>
      <c r="J9" s="159"/>
      <c r="K9" s="159" t="str">
        <f t="shared" si="0"/>
        <v/>
      </c>
      <c r="L9" s="159" t="str">
        <f t="shared" si="1"/>
        <v/>
      </c>
      <c r="M9" s="164"/>
    </row>
    <row r="10" customHeight="1" spans="1:13">
      <c r="A10" s="156"/>
      <c r="B10" s="230"/>
      <c r="C10" s="158"/>
      <c r="D10" s="159"/>
      <c r="E10" s="208"/>
      <c r="F10" s="159"/>
      <c r="G10" s="159"/>
      <c r="H10" s="159"/>
      <c r="I10" s="208"/>
      <c r="J10" s="159"/>
      <c r="K10" s="159" t="str">
        <f t="shared" si="0"/>
        <v/>
      </c>
      <c r="L10" s="159" t="str">
        <f t="shared" si="1"/>
        <v/>
      </c>
      <c r="M10" s="164"/>
    </row>
    <row r="11" customHeight="1" spans="1:13">
      <c r="A11" s="156"/>
      <c r="B11" s="230"/>
      <c r="C11" s="158"/>
      <c r="D11" s="159"/>
      <c r="E11" s="208"/>
      <c r="F11" s="159"/>
      <c r="G11" s="159"/>
      <c r="H11" s="159"/>
      <c r="I11" s="208"/>
      <c r="J11" s="159"/>
      <c r="K11" s="159" t="str">
        <f t="shared" si="0"/>
        <v/>
      </c>
      <c r="L11" s="159" t="str">
        <f t="shared" si="1"/>
        <v/>
      </c>
      <c r="M11" s="164"/>
    </row>
    <row r="12" customHeight="1" spans="1:13">
      <c r="A12" s="156"/>
      <c r="B12" s="230"/>
      <c r="C12" s="158"/>
      <c r="D12" s="159"/>
      <c r="E12" s="208"/>
      <c r="F12" s="159"/>
      <c r="G12" s="159"/>
      <c r="H12" s="159"/>
      <c r="I12" s="208"/>
      <c r="J12" s="159"/>
      <c r="K12" s="159" t="str">
        <f t="shared" si="0"/>
        <v/>
      </c>
      <c r="L12" s="159" t="str">
        <f t="shared" si="1"/>
        <v/>
      </c>
      <c r="M12" s="164"/>
    </row>
    <row r="13" customHeight="1" spans="1:13">
      <c r="A13" s="156"/>
      <c r="B13" s="157"/>
      <c r="C13" s="158"/>
      <c r="D13" s="159"/>
      <c r="E13" s="208"/>
      <c r="F13" s="159"/>
      <c r="G13" s="159"/>
      <c r="H13" s="159"/>
      <c r="I13" s="208"/>
      <c r="J13" s="159"/>
      <c r="K13" s="159" t="str">
        <f t="shared" si="0"/>
        <v/>
      </c>
      <c r="L13" s="159" t="str">
        <f t="shared" si="1"/>
        <v/>
      </c>
      <c r="M13" s="164"/>
    </row>
    <row r="14" customHeight="1" spans="1:13">
      <c r="A14" s="156"/>
      <c r="B14" s="157"/>
      <c r="C14" s="158"/>
      <c r="D14" s="159"/>
      <c r="E14" s="208"/>
      <c r="F14" s="159"/>
      <c r="G14" s="159"/>
      <c r="H14" s="159"/>
      <c r="I14" s="208"/>
      <c r="J14" s="159"/>
      <c r="K14" s="159" t="str">
        <f t="shared" si="0"/>
        <v/>
      </c>
      <c r="L14" s="159" t="str">
        <f t="shared" si="1"/>
        <v/>
      </c>
      <c r="M14" s="164"/>
    </row>
    <row r="15" customHeight="1" spans="1:13">
      <c r="A15" s="156"/>
      <c r="B15" s="157"/>
      <c r="C15" s="158"/>
      <c r="D15" s="159"/>
      <c r="E15" s="208"/>
      <c r="F15" s="159"/>
      <c r="G15" s="159"/>
      <c r="H15" s="159"/>
      <c r="I15" s="208"/>
      <c r="J15" s="159"/>
      <c r="K15" s="159" t="str">
        <f t="shared" si="0"/>
        <v/>
      </c>
      <c r="L15" s="159" t="str">
        <f t="shared" si="1"/>
        <v/>
      </c>
      <c r="M15" s="164"/>
    </row>
    <row r="16" customHeight="1" spans="1:13">
      <c r="A16" s="156"/>
      <c r="B16" s="157"/>
      <c r="C16" s="158"/>
      <c r="D16" s="159"/>
      <c r="E16" s="208"/>
      <c r="F16" s="159"/>
      <c r="G16" s="159"/>
      <c r="H16" s="159"/>
      <c r="I16" s="208"/>
      <c r="J16" s="159"/>
      <c r="K16" s="159" t="str">
        <f t="shared" si="0"/>
        <v/>
      </c>
      <c r="L16" s="159" t="str">
        <f t="shared" si="1"/>
        <v/>
      </c>
      <c r="M16" s="164"/>
    </row>
    <row r="17" customHeight="1" spans="1:13">
      <c r="A17" s="156"/>
      <c r="B17" s="157"/>
      <c r="C17" s="158"/>
      <c r="D17" s="159"/>
      <c r="E17" s="208"/>
      <c r="F17" s="159"/>
      <c r="G17" s="159"/>
      <c r="H17" s="159"/>
      <c r="I17" s="208"/>
      <c r="J17" s="159"/>
      <c r="K17" s="159" t="str">
        <f t="shared" si="0"/>
        <v/>
      </c>
      <c r="L17" s="159" t="str">
        <f t="shared" si="1"/>
        <v/>
      </c>
      <c r="M17" s="164"/>
    </row>
    <row r="18" customHeight="1" spans="1:13">
      <c r="A18" s="156"/>
      <c r="B18" s="157"/>
      <c r="C18" s="158"/>
      <c r="D18" s="159"/>
      <c r="E18" s="208"/>
      <c r="F18" s="159"/>
      <c r="G18" s="159"/>
      <c r="H18" s="159"/>
      <c r="I18" s="208"/>
      <c r="J18" s="159"/>
      <c r="K18" s="159" t="str">
        <f t="shared" si="0"/>
        <v/>
      </c>
      <c r="L18" s="159" t="str">
        <f t="shared" si="1"/>
        <v/>
      </c>
      <c r="M18" s="164"/>
    </row>
    <row r="19" customHeight="1" spans="1:13">
      <c r="A19" s="156"/>
      <c r="B19" s="157"/>
      <c r="C19" s="158"/>
      <c r="D19" s="159"/>
      <c r="E19" s="208"/>
      <c r="F19" s="159"/>
      <c r="G19" s="159"/>
      <c r="H19" s="159"/>
      <c r="I19" s="208"/>
      <c r="J19" s="159"/>
      <c r="K19" s="159" t="str">
        <f t="shared" si="0"/>
        <v/>
      </c>
      <c r="L19" s="159" t="str">
        <f t="shared" si="1"/>
        <v/>
      </c>
      <c r="M19" s="164"/>
    </row>
    <row r="20" customHeight="1" spans="1:13">
      <c r="A20" s="156"/>
      <c r="B20" s="157"/>
      <c r="C20" s="158"/>
      <c r="D20" s="159"/>
      <c r="E20" s="208"/>
      <c r="F20" s="159"/>
      <c r="G20" s="159"/>
      <c r="H20" s="159"/>
      <c r="I20" s="208"/>
      <c r="J20" s="159"/>
      <c r="K20" s="159" t="str">
        <f t="shared" si="0"/>
        <v/>
      </c>
      <c r="L20" s="159" t="str">
        <f t="shared" si="1"/>
        <v/>
      </c>
      <c r="M20" s="164"/>
    </row>
    <row r="21" customHeight="1" spans="1:13">
      <c r="A21" s="156"/>
      <c r="B21" s="157"/>
      <c r="C21" s="158"/>
      <c r="D21" s="159"/>
      <c r="E21" s="208"/>
      <c r="F21" s="159"/>
      <c r="G21" s="159"/>
      <c r="H21" s="159"/>
      <c r="I21" s="208"/>
      <c r="J21" s="159"/>
      <c r="K21" s="159" t="str">
        <f t="shared" si="0"/>
        <v/>
      </c>
      <c r="L21" s="159" t="str">
        <f t="shared" si="1"/>
        <v/>
      </c>
      <c r="M21" s="164"/>
    </row>
    <row r="22" customHeight="1" spans="1:13">
      <c r="A22" s="156"/>
      <c r="B22" s="157"/>
      <c r="C22" s="158"/>
      <c r="D22" s="159"/>
      <c r="E22" s="208"/>
      <c r="F22" s="159"/>
      <c r="G22" s="159"/>
      <c r="H22" s="159"/>
      <c r="I22" s="208"/>
      <c r="J22" s="159"/>
      <c r="K22" s="159" t="str">
        <f t="shared" si="0"/>
        <v/>
      </c>
      <c r="L22" s="159" t="str">
        <f t="shared" si="1"/>
        <v/>
      </c>
      <c r="M22" s="164"/>
    </row>
    <row r="23" customHeight="1" spans="1:13">
      <c r="A23" s="156"/>
      <c r="B23" s="157"/>
      <c r="C23" s="158"/>
      <c r="D23" s="159"/>
      <c r="E23" s="208"/>
      <c r="F23" s="159"/>
      <c r="G23" s="159"/>
      <c r="H23" s="159"/>
      <c r="I23" s="208"/>
      <c r="J23" s="159"/>
      <c r="K23" s="159" t="str">
        <f t="shared" si="0"/>
        <v/>
      </c>
      <c r="L23" s="159" t="str">
        <f t="shared" si="1"/>
        <v/>
      </c>
      <c r="M23" s="164"/>
    </row>
    <row r="24" customHeight="1" spans="1:13">
      <c r="A24" s="156"/>
      <c r="B24" s="157"/>
      <c r="C24" s="158"/>
      <c r="D24" s="159"/>
      <c r="E24" s="208"/>
      <c r="F24" s="159"/>
      <c r="G24" s="159"/>
      <c r="H24" s="159"/>
      <c r="I24" s="208"/>
      <c r="J24" s="159"/>
      <c r="K24" s="159" t="str">
        <f t="shared" si="0"/>
        <v/>
      </c>
      <c r="L24" s="159" t="str">
        <f t="shared" si="1"/>
        <v/>
      </c>
      <c r="M24" s="164"/>
    </row>
    <row r="25" customHeight="1" spans="1:13">
      <c r="A25" s="156"/>
      <c r="B25" s="157"/>
      <c r="C25" s="158"/>
      <c r="D25" s="159"/>
      <c r="E25" s="208"/>
      <c r="F25" s="159"/>
      <c r="G25" s="159"/>
      <c r="H25" s="159"/>
      <c r="I25" s="208"/>
      <c r="J25" s="159"/>
      <c r="K25" s="159" t="str">
        <f t="shared" si="0"/>
        <v/>
      </c>
      <c r="L25" s="159" t="str">
        <f t="shared" si="1"/>
        <v/>
      </c>
      <c r="M25" s="164"/>
    </row>
    <row r="26" customHeight="1" spans="1:13">
      <c r="A26" s="156"/>
      <c r="B26" s="230"/>
      <c r="C26" s="158"/>
      <c r="D26" s="159"/>
      <c r="E26" s="208"/>
      <c r="F26" s="159"/>
      <c r="G26" s="159"/>
      <c r="H26" s="159"/>
      <c r="I26" s="208"/>
      <c r="J26" s="159"/>
      <c r="K26" s="159" t="str">
        <f t="shared" si="0"/>
        <v/>
      </c>
      <c r="L26" s="159"/>
      <c r="M26" s="164"/>
    </row>
    <row r="27" customHeight="1" spans="1:13">
      <c r="A27" s="161" t="s">
        <v>1428</v>
      </c>
      <c r="B27" s="227"/>
      <c r="C27" s="158"/>
      <c r="D27" s="159"/>
      <c r="E27" s="208"/>
      <c r="F27" s="159">
        <f>SUM(F6:F26)</f>
        <v>0</v>
      </c>
      <c r="G27" s="159"/>
      <c r="H27" s="159">
        <f>SUM(H6:H26)</f>
        <v>0</v>
      </c>
      <c r="I27" s="208"/>
      <c r="J27" s="159">
        <f>SUM(J6:J26)</f>
        <v>0</v>
      </c>
      <c r="K27" s="159" t="str">
        <f t="shared" si="0"/>
        <v/>
      </c>
      <c r="L27" s="159" t="str">
        <f>IF(H27=0,"",(J27-H27)/H27*100)</f>
        <v/>
      </c>
      <c r="M27" s="164"/>
    </row>
    <row r="28" customHeight="1" spans="1:12">
      <c r="A28" s="139" t="str">
        <f>封面!D11&amp;封面!G11</f>
        <v>产权持有单位填表人：丁旭伟</v>
      </c>
      <c r="D28" s="150"/>
      <c r="E28" s="150"/>
      <c r="F28" s="150"/>
      <c r="G28" s="150"/>
      <c r="H28" s="150" t="str">
        <f>"评估人员："&amp;封面!G36</f>
        <v>评估人员：</v>
      </c>
      <c r="I28" s="150"/>
      <c r="J28" s="150"/>
      <c r="K28" s="150"/>
      <c r="L28" s="150"/>
    </row>
    <row r="29" customHeight="1" spans="1:12">
      <c r="A29" s="139" t="str">
        <f>CONCATENATE(封面!D13,封面!F13,封面!G13,封面!H13,封面!I13,封面!J13,封面!K13)</f>
        <v>填表日期：2023年11月7日</v>
      </c>
      <c r="D29" s="150"/>
      <c r="E29" s="150"/>
      <c r="F29" s="150"/>
      <c r="G29" s="150"/>
      <c r="H29" s="150"/>
      <c r="I29" s="150"/>
      <c r="J29" s="150"/>
      <c r="K29" s="150"/>
      <c r="L29" s="150"/>
    </row>
  </sheetData>
  <mergeCells count="3">
    <mergeCell ref="A2:M2"/>
    <mergeCell ref="A3:M3"/>
    <mergeCell ref="A27:B27"/>
  </mergeCells>
  <hyperlinks>
    <hyperlink ref="A1" location="索引目录!D52" display="返回索引页"/>
    <hyperlink ref="B1" location="分类汇总!B34" display="返回"/>
  </hyperlinks>
  <printOptions horizontalCentered="1"/>
  <pageMargins left="0.354166666666667" right="0.354166666666667" top="0.786805555555556" bottom="0.786805555555556" header="1.0625" footer="0.511805555555556"/>
  <pageSetup paperSize="9" scale="88" fitToHeight="0" orientation="landscape"/>
  <headerFooter alignWithMargins="0">
    <oddHeader>&amp;R&amp;"宋体,常规"&amp;10表&amp;"Times New Roman,常规"4-18
&amp;"宋体,常规"共&amp;"Times New Roman,常规"&amp;N&amp;"宋体,常规"页第&amp;"Times New Roman,常规"&amp;P&amp;"宋体,常规"页</oddHeader>
  </headerFooter>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H29"/>
  <sheetViews>
    <sheetView zoomScale="90" zoomScaleNormal="90" workbookViewId="0">
      <selection activeCell="L19" sqref="L19"/>
    </sheetView>
  </sheetViews>
  <sheetFormatPr defaultColWidth="9" defaultRowHeight="15.75" customHeight="1" outlineLevelCol="7"/>
  <cols>
    <col min="1" max="1" width="6.08333333333333" style="139" customWidth="1"/>
    <col min="2" max="2" width="27.0833333333333" style="139" customWidth="1"/>
    <col min="3" max="3" width="15" style="140" customWidth="1"/>
    <col min="4" max="5" width="19.1666666666667" style="139" customWidth="1" outlineLevel="1"/>
    <col min="6" max="7" width="24.1666666666667" style="139" customWidth="1"/>
    <col min="8" max="8" width="15.5833333333333" style="139" customWidth="1"/>
    <col min="9" max="16384" width="9" style="139"/>
  </cols>
  <sheetData>
    <row r="1" customHeight="1" spans="1:8">
      <c r="A1" s="142" t="s">
        <v>118</v>
      </c>
      <c r="B1" s="165" t="s">
        <v>261</v>
      </c>
      <c r="C1" s="166"/>
      <c r="D1" s="167"/>
      <c r="E1" s="167"/>
      <c r="F1" s="167"/>
      <c r="G1" s="167"/>
      <c r="H1" s="138"/>
    </row>
    <row r="2" s="137" customFormat="1" ht="30" customHeight="1" spans="1:8">
      <c r="A2" s="148" t="s">
        <v>1429</v>
      </c>
      <c r="B2" s="168"/>
      <c r="C2" s="168"/>
      <c r="D2" s="168"/>
      <c r="E2" s="168"/>
      <c r="F2" s="168"/>
      <c r="G2" s="168"/>
      <c r="H2" s="168"/>
    </row>
    <row r="3" ht="14.25" customHeight="1" spans="1:8">
      <c r="A3" s="138" t="str">
        <f>CONCATENATE(封面!D9,封面!F9,封面!G9,封面!H9,封面!I9,封面!J9,封面!K9)</f>
        <v>评估基准日：2023年9月30日</v>
      </c>
      <c r="B3" s="138"/>
      <c r="C3" s="138"/>
      <c r="D3" s="138"/>
      <c r="E3" s="138"/>
      <c r="F3" s="138"/>
      <c r="G3" s="138"/>
      <c r="H3" s="138"/>
    </row>
    <row r="4" customHeight="1" spans="1:8">
      <c r="A4" s="139" t="str">
        <f>封面!D7&amp;封面!F7</f>
        <v>产权持有人：杭州汽轮新能源有限公司</v>
      </c>
      <c r="D4" s="150"/>
      <c r="E4" s="150"/>
      <c r="F4" s="150"/>
      <c r="G4" s="150"/>
      <c r="H4" s="163" t="s">
        <v>120</v>
      </c>
    </row>
    <row r="5" s="138" customFormat="1" customHeight="1" spans="1:8">
      <c r="A5" s="152" t="s">
        <v>183</v>
      </c>
      <c r="B5" s="152" t="s">
        <v>1414</v>
      </c>
      <c r="C5" s="153" t="s">
        <v>1167</v>
      </c>
      <c r="D5" s="154" t="s">
        <v>264</v>
      </c>
      <c r="E5" s="154" t="s">
        <v>292</v>
      </c>
      <c r="F5" s="170" t="s">
        <v>265</v>
      </c>
      <c r="G5" s="170" t="s">
        <v>266</v>
      </c>
      <c r="H5" s="152" t="s">
        <v>186</v>
      </c>
    </row>
    <row r="6" customHeight="1" spans="1:8">
      <c r="A6" s="156"/>
      <c r="B6" s="157"/>
      <c r="C6" s="158"/>
      <c r="D6" s="171"/>
      <c r="E6" s="171"/>
      <c r="F6" s="171"/>
      <c r="G6" s="171"/>
      <c r="H6" s="164"/>
    </row>
    <row r="7" customHeight="1" spans="1:8">
      <c r="A7" s="156"/>
      <c r="B7" s="157"/>
      <c r="C7" s="158"/>
      <c r="D7" s="171"/>
      <c r="E7" s="171"/>
      <c r="F7" s="171"/>
      <c r="G7" s="171"/>
      <c r="H7" s="164"/>
    </row>
    <row r="8" customHeight="1" spans="1:8">
      <c r="A8" s="156"/>
      <c r="B8" s="157"/>
      <c r="C8" s="158"/>
      <c r="D8" s="171"/>
      <c r="E8" s="171"/>
      <c r="F8" s="171"/>
      <c r="G8" s="171"/>
      <c r="H8" s="164"/>
    </row>
    <row r="9" customHeight="1" spans="1:8">
      <c r="A9" s="156"/>
      <c r="B9" s="157"/>
      <c r="C9" s="158"/>
      <c r="D9" s="171"/>
      <c r="E9" s="171"/>
      <c r="F9" s="171"/>
      <c r="G9" s="171"/>
      <c r="H9" s="164"/>
    </row>
    <row r="10" customHeight="1" spans="1:8">
      <c r="A10" s="156"/>
      <c r="B10" s="157"/>
      <c r="C10" s="158"/>
      <c r="D10" s="171"/>
      <c r="E10" s="171"/>
      <c r="F10" s="171"/>
      <c r="G10" s="171"/>
      <c r="H10" s="164"/>
    </row>
    <row r="11" customHeight="1" spans="1:8">
      <c r="A11" s="156"/>
      <c r="B11" s="157"/>
      <c r="C11" s="158"/>
      <c r="D11" s="171"/>
      <c r="E11" s="171"/>
      <c r="F11" s="171"/>
      <c r="G11" s="171"/>
      <c r="H11" s="164"/>
    </row>
    <row r="12" customHeight="1" spans="1:8">
      <c r="A12" s="156"/>
      <c r="B12" s="157"/>
      <c r="C12" s="158"/>
      <c r="D12" s="171"/>
      <c r="E12" s="171"/>
      <c r="F12" s="171"/>
      <c r="G12" s="171"/>
      <c r="H12" s="164"/>
    </row>
    <row r="13" customHeight="1" spans="1:8">
      <c r="A13" s="156"/>
      <c r="B13" s="157"/>
      <c r="C13" s="158"/>
      <c r="D13" s="171"/>
      <c r="E13" s="171"/>
      <c r="F13" s="171"/>
      <c r="G13" s="171"/>
      <c r="H13" s="164"/>
    </row>
    <row r="14" customHeight="1" spans="1:8">
      <c r="A14" s="156"/>
      <c r="B14" s="157"/>
      <c r="C14" s="158"/>
      <c r="D14" s="171"/>
      <c r="E14" s="171"/>
      <c r="F14" s="171"/>
      <c r="G14" s="171"/>
      <c r="H14" s="164"/>
    </row>
    <row r="15" customHeight="1" spans="1:8">
      <c r="A15" s="156"/>
      <c r="B15" s="157"/>
      <c r="C15" s="158"/>
      <c r="D15" s="171"/>
      <c r="E15" s="171"/>
      <c r="F15" s="171"/>
      <c r="G15" s="171"/>
      <c r="H15" s="164"/>
    </row>
    <row r="16" customHeight="1" spans="1:8">
      <c r="A16" s="156"/>
      <c r="B16" s="157"/>
      <c r="C16" s="158"/>
      <c r="D16" s="171"/>
      <c r="E16" s="171"/>
      <c r="F16" s="171"/>
      <c r="G16" s="171"/>
      <c r="H16" s="164"/>
    </row>
    <row r="17" customHeight="1" spans="1:8">
      <c r="A17" s="156"/>
      <c r="B17" s="157"/>
      <c r="C17" s="158"/>
      <c r="D17" s="171"/>
      <c r="E17" s="171"/>
      <c r="F17" s="171"/>
      <c r="G17" s="171"/>
      <c r="H17" s="164"/>
    </row>
    <row r="18" customHeight="1" spans="1:8">
      <c r="A18" s="156"/>
      <c r="B18" s="157"/>
      <c r="C18" s="158"/>
      <c r="D18" s="171"/>
      <c r="E18" s="171"/>
      <c r="F18" s="171"/>
      <c r="G18" s="171"/>
      <c r="H18" s="164"/>
    </row>
    <row r="19" customHeight="1" spans="1:8">
      <c r="A19" s="156"/>
      <c r="B19" s="157"/>
      <c r="C19" s="158"/>
      <c r="D19" s="171"/>
      <c r="E19" s="171"/>
      <c r="F19" s="171"/>
      <c r="G19" s="171"/>
      <c r="H19" s="164"/>
    </row>
    <row r="20" customHeight="1" spans="1:8">
      <c r="A20" s="156"/>
      <c r="B20" s="157"/>
      <c r="C20" s="158"/>
      <c r="D20" s="171"/>
      <c r="E20" s="171"/>
      <c r="F20" s="171"/>
      <c r="G20" s="171"/>
      <c r="H20" s="164"/>
    </row>
    <row r="21" customHeight="1" spans="1:8">
      <c r="A21" s="156"/>
      <c r="B21" s="157"/>
      <c r="C21" s="158"/>
      <c r="D21" s="171"/>
      <c r="E21" s="171"/>
      <c r="F21" s="171"/>
      <c r="G21" s="171"/>
      <c r="H21" s="164"/>
    </row>
    <row r="22" customHeight="1" spans="1:8">
      <c r="A22" s="156"/>
      <c r="B22" s="157"/>
      <c r="C22" s="158"/>
      <c r="D22" s="171"/>
      <c r="E22" s="171"/>
      <c r="F22" s="171"/>
      <c r="G22" s="171"/>
      <c r="H22" s="164"/>
    </row>
    <row r="23" customHeight="1" spans="1:8">
      <c r="A23" s="156"/>
      <c r="B23" s="157"/>
      <c r="C23" s="158"/>
      <c r="D23" s="171"/>
      <c r="E23" s="171"/>
      <c r="F23" s="171"/>
      <c r="G23" s="171"/>
      <c r="H23" s="164"/>
    </row>
    <row r="24" customHeight="1" spans="1:8">
      <c r="A24" s="156"/>
      <c r="B24" s="157"/>
      <c r="C24" s="158"/>
      <c r="D24" s="171"/>
      <c r="E24" s="171"/>
      <c r="F24" s="171"/>
      <c r="G24" s="171"/>
      <c r="H24" s="164"/>
    </row>
    <row r="25" customHeight="1" spans="1:8">
      <c r="A25" s="156"/>
      <c r="B25" s="157"/>
      <c r="C25" s="158"/>
      <c r="D25" s="171"/>
      <c r="E25" s="171"/>
      <c r="F25" s="171"/>
      <c r="G25" s="171"/>
      <c r="H25" s="164"/>
    </row>
    <row r="26" customHeight="1" spans="1:8">
      <c r="A26" s="156"/>
      <c r="B26" s="157"/>
      <c r="C26" s="158"/>
      <c r="D26" s="171"/>
      <c r="E26" s="171"/>
      <c r="F26" s="171"/>
      <c r="G26" s="171"/>
      <c r="H26" s="164"/>
    </row>
    <row r="27" customHeight="1" spans="1:8">
      <c r="A27" s="161" t="s">
        <v>1428</v>
      </c>
      <c r="B27" s="227"/>
      <c r="C27" s="158"/>
      <c r="D27" s="171">
        <f>SUM(D6:D26)</f>
        <v>0</v>
      </c>
      <c r="E27" s="171"/>
      <c r="F27" s="171">
        <f>SUM(F6:F26)</f>
        <v>0</v>
      </c>
      <c r="G27" s="171">
        <f>SUM(G6:G26)</f>
        <v>0</v>
      </c>
      <c r="H27" s="164"/>
    </row>
    <row r="28" customHeight="1" spans="1:7">
      <c r="A28" s="139" t="str">
        <f>封面!D11&amp;封面!G11</f>
        <v>产权持有单位填表人：丁旭伟</v>
      </c>
      <c r="D28" s="150"/>
      <c r="E28" s="150"/>
      <c r="F28" s="150" t="str">
        <f>"评估人员："&amp;封面!G36</f>
        <v>评估人员：</v>
      </c>
      <c r="G28" s="150"/>
    </row>
    <row r="29" customHeight="1" spans="1:7">
      <c r="A29" s="139" t="str">
        <f>CONCATENATE(封面!D13,封面!F13,封面!G13,封面!H13,封面!I13,封面!J13,封面!K13)</f>
        <v>填表日期：2023年11月7日</v>
      </c>
      <c r="D29" s="150"/>
      <c r="E29" s="150"/>
      <c r="F29" s="150"/>
      <c r="G29" s="150"/>
    </row>
  </sheetData>
  <mergeCells count="3">
    <mergeCell ref="A2:H2"/>
    <mergeCell ref="A3:H3"/>
    <mergeCell ref="A27:B27"/>
  </mergeCells>
  <hyperlinks>
    <hyperlink ref="A1" location="索引目录!D53" display="返回索引页"/>
    <hyperlink ref="B1" location="分类汇总!B35" display="返回"/>
  </hyperlinks>
  <printOptions horizontalCentered="1"/>
  <pageMargins left="0.354166666666667" right="0.354166666666667" top="0.786805555555556" bottom="0.786805555555556" header="1.0625" footer="0.511805555555556"/>
  <pageSetup paperSize="9" scale="87" fitToHeight="0" orientation="landscape"/>
  <headerFooter alignWithMargins="0">
    <oddHeader>&amp;R&amp;"宋体,常规"&amp;10表&amp;"Times New Roman,常规"4-19
&amp;"宋体,常规"共&amp;"Times New Roman,常规"&amp;N&amp;"宋体,常规"页第&amp;"Times New Roman,常规"&amp;P&amp;"宋体,常规"页</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L29"/>
  <sheetViews>
    <sheetView workbookViewId="0">
      <selection activeCell="H12" sqref="H12"/>
    </sheetView>
  </sheetViews>
  <sheetFormatPr defaultColWidth="9" defaultRowHeight="15.75" customHeight="1"/>
  <cols>
    <col min="1" max="1" width="5.16666666666667" style="139" customWidth="1"/>
    <col min="2" max="2" width="22" style="139" customWidth="1"/>
    <col min="3" max="3" width="17.5" style="139" customWidth="1"/>
    <col min="4" max="4" width="6.5" style="139" customWidth="1"/>
    <col min="5" max="5" width="12" style="139" customWidth="1"/>
    <col min="6" max="6" width="12.1666666666667" style="139" customWidth="1"/>
    <col min="7" max="8" width="14.1666666666667" style="139" customWidth="1" outlineLevel="1"/>
    <col min="9" max="10" width="14.1666666666667" style="139" customWidth="1"/>
    <col min="11" max="11" width="9.58333333333333" style="139" customWidth="1"/>
    <col min="12" max="16384" width="9" style="139"/>
  </cols>
  <sheetData>
    <row r="1" ht="13.25" customHeight="1" spans="1:12">
      <c r="A1" s="290" t="s">
        <v>118</v>
      </c>
      <c r="B1" s="143" t="s">
        <v>261</v>
      </c>
      <c r="C1" s="145"/>
      <c r="D1" s="145"/>
      <c r="E1" s="146"/>
      <c r="F1" s="146"/>
      <c r="G1" s="146"/>
      <c r="H1" s="146"/>
      <c r="I1" s="146"/>
      <c r="J1" s="146"/>
      <c r="K1" s="146"/>
      <c r="L1" s="145"/>
    </row>
    <row r="2" s="137" customFormat="1" ht="30" customHeight="1" spans="1:12">
      <c r="A2" s="148" t="s">
        <v>299</v>
      </c>
      <c r="B2" s="149"/>
      <c r="C2" s="149"/>
      <c r="D2" s="149"/>
      <c r="E2" s="149"/>
      <c r="F2" s="149"/>
      <c r="G2" s="149"/>
      <c r="H2" s="149"/>
      <c r="I2" s="149"/>
      <c r="J2" s="149"/>
      <c r="K2" s="149"/>
      <c r="L2" s="149"/>
    </row>
    <row r="3" ht="14.25" customHeight="1" spans="1:12">
      <c r="A3" s="138" t="str">
        <f>CONCATENATE(封面!D9,封面!F9,封面!G9,封面!H9,封面!I9,封面!J9,封面!K9)</f>
        <v>评估基准日：2023年9月30日</v>
      </c>
      <c r="B3" s="138"/>
      <c r="C3" s="138"/>
      <c r="D3" s="138"/>
      <c r="E3" s="138"/>
      <c r="F3" s="138"/>
      <c r="G3" s="138"/>
      <c r="H3" s="138"/>
      <c r="I3" s="138"/>
      <c r="J3" s="138"/>
      <c r="K3" s="138"/>
      <c r="L3" s="138"/>
    </row>
    <row r="4" customHeight="1" spans="1:12">
      <c r="A4" s="139" t="str">
        <f>封面!D7&amp;封面!F7</f>
        <v>产权持有人：杭州汽轮新能源有限公司</v>
      </c>
      <c r="E4" s="150"/>
      <c r="F4" s="150"/>
      <c r="G4" s="150"/>
      <c r="H4" s="150"/>
      <c r="I4" s="150"/>
      <c r="J4" s="150"/>
      <c r="K4" s="150"/>
      <c r="L4" s="163" t="s">
        <v>120</v>
      </c>
    </row>
    <row r="5" s="138" customFormat="1" customHeight="1" spans="1:12">
      <c r="A5" s="152" t="s">
        <v>183</v>
      </c>
      <c r="B5" s="152" t="s">
        <v>300</v>
      </c>
      <c r="C5" s="152" t="s">
        <v>301</v>
      </c>
      <c r="D5" s="152" t="s">
        <v>289</v>
      </c>
      <c r="E5" s="170" t="s">
        <v>290</v>
      </c>
      <c r="F5" s="170" t="s">
        <v>291</v>
      </c>
      <c r="G5" s="170" t="s">
        <v>264</v>
      </c>
      <c r="H5" s="170" t="s">
        <v>292</v>
      </c>
      <c r="I5" s="170" t="s">
        <v>265</v>
      </c>
      <c r="J5" s="170" t="s">
        <v>266</v>
      </c>
      <c r="K5" s="170" t="s">
        <v>293</v>
      </c>
      <c r="L5" s="152" t="s">
        <v>186</v>
      </c>
    </row>
    <row r="6" ht="17.25" customHeight="1" spans="1:12">
      <c r="A6" s="156"/>
      <c r="B6" s="157"/>
      <c r="C6" s="157"/>
      <c r="D6" s="156"/>
      <c r="E6" s="159"/>
      <c r="F6" s="208"/>
      <c r="G6" s="159"/>
      <c r="H6" s="159"/>
      <c r="I6" s="159"/>
      <c r="J6" s="159"/>
      <c r="K6" s="159" t="str">
        <f>IF(I6=0,"",(J6-I6)/I6*100)</f>
        <v/>
      </c>
      <c r="L6" s="164"/>
    </row>
    <row r="7" customHeight="1" spans="1:12">
      <c r="A7" s="156"/>
      <c r="B7" s="157"/>
      <c r="C7" s="157"/>
      <c r="D7" s="156"/>
      <c r="E7" s="159"/>
      <c r="F7" s="208"/>
      <c r="G7" s="159"/>
      <c r="H7" s="159"/>
      <c r="I7" s="159"/>
      <c r="J7" s="159"/>
      <c r="K7" s="159" t="str">
        <f t="shared" ref="K7:K25" si="0">IF(I7=0,"",(J7-I7)/I7*100)</f>
        <v/>
      </c>
      <c r="L7" s="164"/>
    </row>
    <row r="8" customHeight="1" spans="1:12">
      <c r="A8" s="156"/>
      <c r="B8" s="157"/>
      <c r="C8" s="157"/>
      <c r="D8" s="156"/>
      <c r="E8" s="159"/>
      <c r="F8" s="208"/>
      <c r="G8" s="159"/>
      <c r="H8" s="159"/>
      <c r="I8" s="159"/>
      <c r="J8" s="159"/>
      <c r="K8" s="159" t="str">
        <f t="shared" si="0"/>
        <v/>
      </c>
      <c r="L8" s="164"/>
    </row>
    <row r="9" customHeight="1" spans="1:12">
      <c r="A9" s="156"/>
      <c r="B9" s="157"/>
      <c r="C9" s="157"/>
      <c r="D9" s="156"/>
      <c r="E9" s="159"/>
      <c r="F9" s="208"/>
      <c r="G9" s="159"/>
      <c r="H9" s="159"/>
      <c r="I9" s="159"/>
      <c r="J9" s="159"/>
      <c r="K9" s="159" t="str">
        <f t="shared" si="0"/>
        <v/>
      </c>
      <c r="L9" s="164"/>
    </row>
    <row r="10" customHeight="1" spans="1:12">
      <c r="A10" s="156"/>
      <c r="B10" s="157"/>
      <c r="C10" s="157"/>
      <c r="D10" s="156"/>
      <c r="E10" s="159"/>
      <c r="F10" s="208"/>
      <c r="G10" s="159"/>
      <c r="H10" s="159"/>
      <c r="I10" s="159"/>
      <c r="J10" s="159"/>
      <c r="K10" s="159" t="str">
        <f t="shared" si="0"/>
        <v/>
      </c>
      <c r="L10" s="164"/>
    </row>
    <row r="11" customHeight="1" spans="1:12">
      <c r="A11" s="156"/>
      <c r="B11" s="157"/>
      <c r="C11" s="157"/>
      <c r="D11" s="156"/>
      <c r="E11" s="159"/>
      <c r="F11" s="208"/>
      <c r="G11" s="159"/>
      <c r="H11" s="159"/>
      <c r="I11" s="159"/>
      <c r="J11" s="159"/>
      <c r="K11" s="159" t="str">
        <f t="shared" si="0"/>
        <v/>
      </c>
      <c r="L11" s="164"/>
    </row>
    <row r="12" customHeight="1" spans="1:12">
      <c r="A12" s="156"/>
      <c r="B12" s="157"/>
      <c r="C12" s="157"/>
      <c r="D12" s="156"/>
      <c r="E12" s="159"/>
      <c r="F12" s="208"/>
      <c r="G12" s="159"/>
      <c r="H12" s="159"/>
      <c r="I12" s="159"/>
      <c r="J12" s="159"/>
      <c r="K12" s="159" t="str">
        <f t="shared" si="0"/>
        <v/>
      </c>
      <c r="L12" s="164"/>
    </row>
    <row r="13" customHeight="1" spans="1:12">
      <c r="A13" s="156"/>
      <c r="B13" s="157"/>
      <c r="C13" s="157"/>
      <c r="D13" s="156"/>
      <c r="E13" s="159"/>
      <c r="F13" s="208"/>
      <c r="G13" s="159"/>
      <c r="H13" s="159"/>
      <c r="I13" s="159"/>
      <c r="J13" s="159"/>
      <c r="K13" s="159" t="str">
        <f t="shared" si="0"/>
        <v/>
      </c>
      <c r="L13" s="164"/>
    </row>
    <row r="14" customHeight="1" spans="1:12">
      <c r="A14" s="156"/>
      <c r="B14" s="157"/>
      <c r="C14" s="157"/>
      <c r="D14" s="156"/>
      <c r="E14" s="159"/>
      <c r="F14" s="208"/>
      <c r="G14" s="159"/>
      <c r="H14" s="159"/>
      <c r="I14" s="159"/>
      <c r="J14" s="159"/>
      <c r="K14" s="159" t="str">
        <f t="shared" si="0"/>
        <v/>
      </c>
      <c r="L14" s="164"/>
    </row>
    <row r="15" customHeight="1" spans="1:12">
      <c r="A15" s="156"/>
      <c r="B15" s="157"/>
      <c r="C15" s="157"/>
      <c r="D15" s="156"/>
      <c r="E15" s="159"/>
      <c r="F15" s="208"/>
      <c r="G15" s="159"/>
      <c r="H15" s="159"/>
      <c r="I15" s="159"/>
      <c r="J15" s="159"/>
      <c r="K15" s="159" t="str">
        <f t="shared" si="0"/>
        <v/>
      </c>
      <c r="L15" s="164"/>
    </row>
    <row r="16" customHeight="1" spans="1:12">
      <c r="A16" s="156"/>
      <c r="B16" s="157"/>
      <c r="C16" s="157"/>
      <c r="D16" s="156"/>
      <c r="E16" s="159"/>
      <c r="F16" s="208"/>
      <c r="G16" s="159"/>
      <c r="H16" s="159"/>
      <c r="I16" s="159"/>
      <c r="J16" s="159"/>
      <c r="K16" s="159" t="str">
        <f t="shared" si="0"/>
        <v/>
      </c>
      <c r="L16" s="164"/>
    </row>
    <row r="17" customHeight="1" spans="1:12">
      <c r="A17" s="156"/>
      <c r="B17" s="157"/>
      <c r="C17" s="157"/>
      <c r="D17" s="156"/>
      <c r="E17" s="159"/>
      <c r="F17" s="208"/>
      <c r="G17" s="159"/>
      <c r="H17" s="159"/>
      <c r="I17" s="159"/>
      <c r="J17" s="159"/>
      <c r="K17" s="159" t="str">
        <f t="shared" si="0"/>
        <v/>
      </c>
      <c r="L17" s="164"/>
    </row>
    <row r="18" customHeight="1" spans="1:12">
      <c r="A18" s="156"/>
      <c r="B18" s="157"/>
      <c r="C18" s="157"/>
      <c r="D18" s="156"/>
      <c r="E18" s="159"/>
      <c r="F18" s="208"/>
      <c r="G18" s="159"/>
      <c r="H18" s="159"/>
      <c r="I18" s="159"/>
      <c r="J18" s="159"/>
      <c r="K18" s="159" t="str">
        <f t="shared" si="0"/>
        <v/>
      </c>
      <c r="L18" s="164"/>
    </row>
    <row r="19" customHeight="1" spans="1:12">
      <c r="A19" s="156"/>
      <c r="B19" s="157"/>
      <c r="C19" s="157"/>
      <c r="D19" s="156"/>
      <c r="E19" s="159"/>
      <c r="F19" s="208"/>
      <c r="G19" s="159"/>
      <c r="H19" s="159"/>
      <c r="I19" s="159"/>
      <c r="J19" s="159"/>
      <c r="K19" s="159" t="str">
        <f t="shared" si="0"/>
        <v/>
      </c>
      <c r="L19" s="164"/>
    </row>
    <row r="20" customHeight="1" spans="1:12">
      <c r="A20" s="156"/>
      <c r="B20" s="157"/>
      <c r="C20" s="157"/>
      <c r="D20" s="156"/>
      <c r="E20" s="159"/>
      <c r="F20" s="208"/>
      <c r="G20" s="159"/>
      <c r="H20" s="159"/>
      <c r="I20" s="159"/>
      <c r="J20" s="159"/>
      <c r="K20" s="159" t="str">
        <f t="shared" si="0"/>
        <v/>
      </c>
      <c r="L20" s="164"/>
    </row>
    <row r="21" customHeight="1" spans="1:12">
      <c r="A21" s="156"/>
      <c r="B21" s="157"/>
      <c r="C21" s="157"/>
      <c r="D21" s="156"/>
      <c r="E21" s="159"/>
      <c r="F21" s="208"/>
      <c r="G21" s="159"/>
      <c r="H21" s="159"/>
      <c r="I21" s="159"/>
      <c r="J21" s="159"/>
      <c r="K21" s="159" t="str">
        <f t="shared" si="0"/>
        <v/>
      </c>
      <c r="L21" s="164"/>
    </row>
    <row r="22" customHeight="1" spans="1:12">
      <c r="A22" s="156"/>
      <c r="B22" s="157"/>
      <c r="C22" s="157"/>
      <c r="D22" s="156"/>
      <c r="E22" s="159"/>
      <c r="F22" s="208"/>
      <c r="G22" s="159"/>
      <c r="H22" s="159"/>
      <c r="I22" s="159"/>
      <c r="J22" s="159"/>
      <c r="K22" s="159" t="str">
        <f t="shared" si="0"/>
        <v/>
      </c>
      <c r="L22" s="164"/>
    </row>
    <row r="23" customHeight="1" spans="1:12">
      <c r="A23" s="156"/>
      <c r="B23" s="157"/>
      <c r="C23" s="157"/>
      <c r="D23" s="156"/>
      <c r="E23" s="159"/>
      <c r="F23" s="208"/>
      <c r="G23" s="159"/>
      <c r="H23" s="159"/>
      <c r="I23" s="159"/>
      <c r="J23" s="159"/>
      <c r="K23" s="159" t="str">
        <f t="shared" si="0"/>
        <v/>
      </c>
      <c r="L23" s="164"/>
    </row>
    <row r="24" customHeight="1" spans="1:12">
      <c r="A24" s="156"/>
      <c r="B24" s="157"/>
      <c r="C24" s="157"/>
      <c r="D24" s="156"/>
      <c r="E24" s="159"/>
      <c r="F24" s="208"/>
      <c r="G24" s="159"/>
      <c r="H24" s="159"/>
      <c r="I24" s="159"/>
      <c r="J24" s="159"/>
      <c r="K24" s="159" t="str">
        <f t="shared" si="0"/>
        <v/>
      </c>
      <c r="L24" s="164"/>
    </row>
    <row r="25" customHeight="1" spans="1:12">
      <c r="A25" s="156"/>
      <c r="B25" s="157"/>
      <c r="C25" s="157"/>
      <c r="D25" s="156"/>
      <c r="E25" s="159"/>
      <c r="F25" s="208"/>
      <c r="G25" s="159"/>
      <c r="H25" s="159"/>
      <c r="I25" s="159"/>
      <c r="J25" s="159"/>
      <c r="K25" s="159" t="str">
        <f t="shared" si="0"/>
        <v/>
      </c>
      <c r="L25" s="164"/>
    </row>
    <row r="26" customHeight="1" spans="1:12">
      <c r="A26" s="156"/>
      <c r="B26" s="157"/>
      <c r="C26" s="157"/>
      <c r="D26" s="156"/>
      <c r="E26" s="159"/>
      <c r="F26" s="208"/>
      <c r="G26" s="159"/>
      <c r="H26" s="159"/>
      <c r="I26" s="159"/>
      <c r="J26" s="159"/>
      <c r="K26" s="159"/>
      <c r="L26" s="164"/>
    </row>
    <row r="27" customHeight="1" spans="1:12">
      <c r="A27" s="161" t="s">
        <v>295</v>
      </c>
      <c r="B27" s="227"/>
      <c r="C27" s="164"/>
      <c r="D27" s="164"/>
      <c r="E27" s="159"/>
      <c r="F27" s="171"/>
      <c r="G27" s="159">
        <f>SUM(G6:G26)</f>
        <v>0</v>
      </c>
      <c r="H27" s="159"/>
      <c r="I27" s="159">
        <f>SUM(I6:I26)</f>
        <v>0</v>
      </c>
      <c r="J27" s="159">
        <f>SUM(J6:J26)</f>
        <v>0</v>
      </c>
      <c r="K27" s="159" t="str">
        <f>IF(I27=0,"",(J27-I27)/I27*100)</f>
        <v/>
      </c>
      <c r="L27" s="164"/>
    </row>
    <row r="28" customHeight="1" spans="1:11">
      <c r="A28" s="139" t="str">
        <f>封面!D11&amp;封面!G11</f>
        <v>产权持有单位填表人：丁旭伟</v>
      </c>
      <c r="E28" s="150"/>
      <c r="F28" s="150"/>
      <c r="G28" s="150"/>
      <c r="H28" s="150"/>
      <c r="I28" s="150" t="str">
        <f>"评估人员："&amp;封面!G20</f>
        <v>评估人员：江宛烨</v>
      </c>
      <c r="J28" s="150"/>
      <c r="K28" s="150"/>
    </row>
    <row r="29" customHeight="1" spans="1:11">
      <c r="A29" s="139" t="str">
        <f>CONCATENATE(封面!D13,封面!F13,封面!G13,封面!H13,封面!I13,封面!J13,封面!K13)</f>
        <v>填表日期：2023年11月7日</v>
      </c>
      <c r="E29" s="150"/>
      <c r="F29" s="150"/>
      <c r="G29" s="150"/>
      <c r="H29" s="150"/>
      <c r="I29" s="150"/>
      <c r="J29" s="150"/>
      <c r="K29" s="150"/>
    </row>
  </sheetData>
  <mergeCells count="3">
    <mergeCell ref="A2:L2"/>
    <mergeCell ref="A3:L3"/>
    <mergeCell ref="A27:B27"/>
  </mergeCells>
  <hyperlinks>
    <hyperlink ref="B1" location="流动汇总!B6" display="返回"/>
    <hyperlink ref="A1" location="索引目录!E8" display="返回索引页"/>
  </hyperlinks>
  <printOptions horizontalCentered="1"/>
  <pageMargins left="0.354166666666667" right="0.354166666666667" top="0.786805555555556" bottom="0.786805555555556" header="1.02291666666667" footer="0.511805555555556"/>
  <pageSetup paperSize="9" scale="87" fitToHeight="0" orientation="landscape"/>
  <headerFooter alignWithMargins="0">
    <oddHeader>&amp;R&amp;"宋体,常规"&amp;10表&amp;"Times New Roman,常规"3-1-3
&amp;"宋体,常规"共&amp;"Times New Roman,常规"&amp;N&amp;"宋体,常规"页第&amp;"Times New Roman,常规"&amp;P&amp;"宋体,常规"页</oddHeader>
  </headerFooter>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9"/>
  <sheetViews>
    <sheetView workbookViewId="0">
      <selection activeCell="L19" sqref="L19"/>
    </sheetView>
  </sheetViews>
  <sheetFormatPr defaultColWidth="9" defaultRowHeight="15.75" customHeight="1"/>
  <cols>
    <col min="1" max="1" width="6.16666666666667" style="139" customWidth="1"/>
    <col min="2" max="2" width="26.5833333333333" style="139" customWidth="1"/>
    <col min="3" max="3" width="10.6666666666667" style="140" customWidth="1"/>
    <col min="4" max="5" width="16.1666666666667" style="139" customWidth="1" outlineLevel="1"/>
    <col min="6" max="7" width="23" style="139" customWidth="1"/>
    <col min="8" max="8" width="13.6666666666667" style="139" customWidth="1"/>
    <col min="9" max="9" width="16.5" style="139" customWidth="1"/>
    <col min="10" max="16384" width="9" style="139"/>
  </cols>
  <sheetData>
    <row r="1" customHeight="1" spans="1:9">
      <c r="A1" s="142" t="s">
        <v>118</v>
      </c>
      <c r="B1" s="286" t="s">
        <v>261</v>
      </c>
      <c r="C1" s="144"/>
      <c r="D1" s="146"/>
      <c r="E1" s="146"/>
      <c r="F1" s="146"/>
      <c r="G1" s="146"/>
      <c r="H1" s="146"/>
      <c r="I1" s="145"/>
    </row>
    <row r="2" s="137" customFormat="1" ht="30" customHeight="1" spans="1:9">
      <c r="A2" s="148" t="s">
        <v>1430</v>
      </c>
      <c r="B2" s="149"/>
      <c r="C2" s="149"/>
      <c r="D2" s="149"/>
      <c r="E2" s="149"/>
      <c r="F2" s="149"/>
      <c r="G2" s="149"/>
      <c r="H2" s="149"/>
      <c r="I2" s="149"/>
    </row>
    <row r="3" ht="14.25" customHeight="1" spans="1:9">
      <c r="A3" s="138" t="str">
        <f>CONCATENATE(封面!D9,封面!F9,封面!G9,封面!H9,封面!I9,封面!J9,封面!K9)</f>
        <v>评估基准日：2023年9月30日</v>
      </c>
      <c r="B3" s="138"/>
      <c r="C3" s="138"/>
      <c r="D3" s="138"/>
      <c r="E3" s="138"/>
      <c r="F3" s="138"/>
      <c r="G3" s="138"/>
      <c r="H3" s="138"/>
      <c r="I3" s="138"/>
    </row>
    <row r="4" customHeight="1" spans="1:9">
      <c r="A4" s="139" t="str">
        <f>封面!D7&amp;封面!F7</f>
        <v>产权持有人：杭州汽轮新能源有限公司</v>
      </c>
      <c r="D4" s="150"/>
      <c r="E4" s="150"/>
      <c r="F4" s="150"/>
      <c r="G4" s="150"/>
      <c r="H4" s="150"/>
      <c r="I4" s="163" t="s">
        <v>120</v>
      </c>
    </row>
    <row r="5" s="138" customFormat="1" customHeight="1" spans="1:9">
      <c r="A5" s="152" t="s">
        <v>183</v>
      </c>
      <c r="B5" s="152" t="s">
        <v>1414</v>
      </c>
      <c r="C5" s="153" t="s">
        <v>1167</v>
      </c>
      <c r="D5" s="154" t="s">
        <v>264</v>
      </c>
      <c r="E5" s="154" t="s">
        <v>292</v>
      </c>
      <c r="F5" s="170" t="s">
        <v>265</v>
      </c>
      <c r="G5" s="170" t="s">
        <v>266</v>
      </c>
      <c r="H5" s="170" t="s">
        <v>293</v>
      </c>
      <c r="I5" s="152" t="s">
        <v>186</v>
      </c>
    </row>
    <row r="6" customHeight="1" spans="1:9">
      <c r="A6" s="156"/>
      <c r="B6" s="157"/>
      <c r="C6" s="158"/>
      <c r="D6" s="159"/>
      <c r="E6" s="159"/>
      <c r="F6" s="159"/>
      <c r="G6" s="159"/>
      <c r="H6" s="159" t="str">
        <f t="shared" ref="H6:H25" si="0">IF(F6=0,"",(G6-F6)/F6*100)</f>
        <v/>
      </c>
      <c r="I6" s="164"/>
    </row>
    <row r="7" customHeight="1" spans="1:9">
      <c r="A7" s="156"/>
      <c r="B7" s="157"/>
      <c r="C7" s="158"/>
      <c r="D7" s="159"/>
      <c r="E7" s="159"/>
      <c r="F7" s="159"/>
      <c r="G7" s="159"/>
      <c r="H7" s="159" t="str">
        <f t="shared" si="0"/>
        <v/>
      </c>
      <c r="I7" s="164"/>
    </row>
    <row r="8" customHeight="1" spans="1:9">
      <c r="A8" s="156"/>
      <c r="B8" s="157"/>
      <c r="C8" s="158"/>
      <c r="D8" s="159"/>
      <c r="E8" s="159"/>
      <c r="F8" s="159"/>
      <c r="G8" s="159"/>
      <c r="H8" s="159" t="str">
        <f t="shared" si="0"/>
        <v/>
      </c>
      <c r="I8" s="164"/>
    </row>
    <row r="9" customHeight="1" spans="1:9">
      <c r="A9" s="156"/>
      <c r="B9" s="157"/>
      <c r="C9" s="158"/>
      <c r="D9" s="159"/>
      <c r="E9" s="159"/>
      <c r="F9" s="159"/>
      <c r="G9" s="159"/>
      <c r="H9" s="159" t="str">
        <f t="shared" si="0"/>
        <v/>
      </c>
      <c r="I9" s="164"/>
    </row>
    <row r="10" customHeight="1" spans="1:9">
      <c r="A10" s="156"/>
      <c r="B10" s="157"/>
      <c r="C10" s="158"/>
      <c r="D10" s="159"/>
      <c r="E10" s="159"/>
      <c r="F10" s="159"/>
      <c r="G10" s="159"/>
      <c r="H10" s="159" t="str">
        <f t="shared" si="0"/>
        <v/>
      </c>
      <c r="I10" s="164"/>
    </row>
    <row r="11" customHeight="1" spans="1:9">
      <c r="A11" s="156"/>
      <c r="B11" s="157"/>
      <c r="C11" s="158"/>
      <c r="D11" s="159"/>
      <c r="E11" s="159"/>
      <c r="F11" s="159"/>
      <c r="G11" s="159"/>
      <c r="H11" s="159" t="str">
        <f t="shared" si="0"/>
        <v/>
      </c>
      <c r="I11" s="164"/>
    </row>
    <row r="12" customHeight="1" spans="1:9">
      <c r="A12" s="156"/>
      <c r="B12" s="157"/>
      <c r="C12" s="158"/>
      <c r="D12" s="159"/>
      <c r="E12" s="159"/>
      <c r="F12" s="159"/>
      <c r="G12" s="159"/>
      <c r="H12" s="159" t="str">
        <f t="shared" si="0"/>
        <v/>
      </c>
      <c r="I12" s="164"/>
    </row>
    <row r="13" customHeight="1" spans="1:9">
      <c r="A13" s="156"/>
      <c r="B13" s="157"/>
      <c r="C13" s="158"/>
      <c r="D13" s="159"/>
      <c r="E13" s="159"/>
      <c r="F13" s="159"/>
      <c r="G13" s="159"/>
      <c r="H13" s="159" t="str">
        <f t="shared" si="0"/>
        <v/>
      </c>
      <c r="I13" s="164"/>
    </row>
    <row r="14" customHeight="1" spans="1:9">
      <c r="A14" s="156"/>
      <c r="B14" s="157"/>
      <c r="C14" s="158"/>
      <c r="D14" s="159"/>
      <c r="E14" s="159"/>
      <c r="F14" s="159"/>
      <c r="G14" s="159"/>
      <c r="H14" s="159" t="str">
        <f t="shared" si="0"/>
        <v/>
      </c>
      <c r="I14" s="164"/>
    </row>
    <row r="15" customHeight="1" spans="1:9">
      <c r="A15" s="156"/>
      <c r="B15" s="157"/>
      <c r="C15" s="158"/>
      <c r="D15" s="159"/>
      <c r="E15" s="159"/>
      <c r="F15" s="159"/>
      <c r="G15" s="159"/>
      <c r="H15" s="159" t="str">
        <f t="shared" si="0"/>
        <v/>
      </c>
      <c r="I15" s="164"/>
    </row>
    <row r="16" customHeight="1" spans="1:9">
      <c r="A16" s="156"/>
      <c r="B16" s="157"/>
      <c r="C16" s="158"/>
      <c r="D16" s="159"/>
      <c r="E16" s="159"/>
      <c r="F16" s="159"/>
      <c r="G16" s="159"/>
      <c r="H16" s="159" t="str">
        <f t="shared" si="0"/>
        <v/>
      </c>
      <c r="I16" s="164"/>
    </row>
    <row r="17" customHeight="1" spans="1:9">
      <c r="A17" s="156"/>
      <c r="B17" s="157"/>
      <c r="C17" s="158"/>
      <c r="D17" s="159"/>
      <c r="E17" s="159"/>
      <c r="F17" s="159"/>
      <c r="G17" s="159"/>
      <c r="H17" s="159" t="str">
        <f t="shared" si="0"/>
        <v/>
      </c>
      <c r="I17" s="164"/>
    </row>
    <row r="18" customHeight="1" spans="1:9">
      <c r="A18" s="156"/>
      <c r="B18" s="157"/>
      <c r="C18" s="158"/>
      <c r="D18" s="159"/>
      <c r="E18" s="159"/>
      <c r="F18" s="159"/>
      <c r="G18" s="159"/>
      <c r="H18" s="159" t="str">
        <f t="shared" si="0"/>
        <v/>
      </c>
      <c r="I18" s="164"/>
    </row>
    <row r="19" customHeight="1" spans="1:9">
      <c r="A19" s="156"/>
      <c r="B19" s="157"/>
      <c r="C19" s="158"/>
      <c r="D19" s="159"/>
      <c r="E19" s="159"/>
      <c r="F19" s="159"/>
      <c r="G19" s="159"/>
      <c r="H19" s="159" t="str">
        <f t="shared" si="0"/>
        <v/>
      </c>
      <c r="I19" s="164"/>
    </row>
    <row r="20" customHeight="1" spans="1:9">
      <c r="A20" s="156"/>
      <c r="B20" s="157"/>
      <c r="C20" s="158"/>
      <c r="D20" s="159"/>
      <c r="E20" s="159"/>
      <c r="F20" s="159"/>
      <c r="G20" s="159"/>
      <c r="H20" s="159" t="str">
        <f t="shared" si="0"/>
        <v/>
      </c>
      <c r="I20" s="164"/>
    </row>
    <row r="21" customHeight="1" spans="1:9">
      <c r="A21" s="156"/>
      <c r="B21" s="157"/>
      <c r="C21" s="158"/>
      <c r="D21" s="159"/>
      <c r="E21" s="159"/>
      <c r="F21" s="159"/>
      <c r="G21" s="159"/>
      <c r="H21" s="159" t="str">
        <f t="shared" si="0"/>
        <v/>
      </c>
      <c r="I21" s="164"/>
    </row>
    <row r="22" customHeight="1" spans="1:9">
      <c r="A22" s="156"/>
      <c r="B22" s="157"/>
      <c r="C22" s="158"/>
      <c r="D22" s="159"/>
      <c r="E22" s="159"/>
      <c r="F22" s="159"/>
      <c r="G22" s="159"/>
      <c r="H22" s="159" t="str">
        <f t="shared" si="0"/>
        <v/>
      </c>
      <c r="I22" s="164"/>
    </row>
    <row r="23" customHeight="1" spans="1:9">
      <c r="A23" s="156"/>
      <c r="B23" s="157"/>
      <c r="C23" s="158"/>
      <c r="D23" s="159"/>
      <c r="E23" s="159"/>
      <c r="F23" s="159"/>
      <c r="G23" s="159"/>
      <c r="H23" s="159" t="str">
        <f t="shared" si="0"/>
        <v/>
      </c>
      <c r="I23" s="164"/>
    </row>
    <row r="24" customHeight="1" spans="1:9">
      <c r="A24" s="156"/>
      <c r="B24" s="157"/>
      <c r="C24" s="158"/>
      <c r="D24" s="159"/>
      <c r="E24" s="159"/>
      <c r="F24" s="159"/>
      <c r="G24" s="159"/>
      <c r="H24" s="159" t="str">
        <f t="shared" si="0"/>
        <v/>
      </c>
      <c r="I24" s="164"/>
    </row>
    <row r="25" customHeight="1" spans="1:9">
      <c r="A25" s="156"/>
      <c r="B25" s="157"/>
      <c r="C25" s="158"/>
      <c r="D25" s="159"/>
      <c r="E25" s="159"/>
      <c r="F25" s="159"/>
      <c r="G25" s="159"/>
      <c r="H25" s="159" t="str">
        <f t="shared" si="0"/>
        <v/>
      </c>
      <c r="I25" s="164"/>
    </row>
    <row r="26" customHeight="1" spans="1:9">
      <c r="A26" s="156"/>
      <c r="B26" s="157"/>
      <c r="C26" s="158"/>
      <c r="D26" s="159"/>
      <c r="E26" s="159"/>
      <c r="F26" s="159"/>
      <c r="G26" s="159"/>
      <c r="H26" s="159"/>
      <c r="I26" s="164"/>
    </row>
    <row r="27" customHeight="1" spans="1:9">
      <c r="A27" s="161" t="s">
        <v>1428</v>
      </c>
      <c r="B27" s="227"/>
      <c r="C27" s="158"/>
      <c r="D27" s="159">
        <f>SUM(D6:D26)</f>
        <v>0</v>
      </c>
      <c r="E27" s="159"/>
      <c r="F27" s="159">
        <f>SUM(F6:F26)</f>
        <v>0</v>
      </c>
      <c r="G27" s="159">
        <f>SUM(G6:G26)</f>
        <v>0</v>
      </c>
      <c r="H27" s="159" t="str">
        <f>IF(F27=0,"",(G27-F27)/F27*100)</f>
        <v/>
      </c>
      <c r="I27" s="164"/>
    </row>
    <row r="28" customHeight="1" spans="1:8">
      <c r="A28" s="139" t="str">
        <f>封面!D11&amp;封面!G11</f>
        <v>产权持有单位填表人：丁旭伟</v>
      </c>
      <c r="D28" s="150"/>
      <c r="E28" s="150"/>
      <c r="F28" s="150"/>
      <c r="G28" s="150" t="str">
        <f>"评估人员："&amp;封面!G36</f>
        <v>评估人员：</v>
      </c>
      <c r="H28" s="150"/>
    </row>
    <row r="29" customHeight="1" spans="1:8">
      <c r="A29" s="139" t="str">
        <f>CONCATENATE(封面!D13,封面!F13,封面!G13,封面!H13,封面!I13,封面!J13,封面!K13)</f>
        <v>填表日期：2023年11月7日</v>
      </c>
      <c r="D29" s="150"/>
      <c r="E29" s="150"/>
      <c r="F29" s="150"/>
      <c r="G29" s="150"/>
      <c r="H29" s="150"/>
    </row>
  </sheetData>
  <mergeCells count="3">
    <mergeCell ref="A2:I2"/>
    <mergeCell ref="A3:I3"/>
    <mergeCell ref="A27:B27"/>
  </mergeCells>
  <hyperlinks>
    <hyperlink ref="A1" location="索引目录!D54" display="返回索引页"/>
    <hyperlink ref="B1" location="非流动资产汇总!Print_Area" display="返回"/>
  </hyperlinks>
  <printOptions horizontalCentered="1"/>
  <pageMargins left="0.354166666666667" right="0.354166666666667" top="0.786805555555556" bottom="0.786805555555556" header="1.0625" footer="0.511805555555556"/>
  <pageSetup paperSize="9" scale="86" fitToHeight="0" orientation="landscape"/>
  <headerFooter alignWithMargins="0">
    <oddHeader>&amp;R&amp;"宋体,常规"&amp;10表&amp;"Times New Roman,常规"4-20
&amp;"宋体,常规"共&amp;"Times New Roman,常规"&amp;N&amp;"宋体,常规"页第&amp;"Times New Roman,常规"&amp;P&amp;"宋体,常规"页</oddHeader>
  </headerFooter>
  <legacy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0"/>
    <pageSetUpPr fitToPage="1"/>
  </sheetPr>
  <dimension ref="A1:G30"/>
  <sheetViews>
    <sheetView zoomScale="85" zoomScaleNormal="85" workbookViewId="0">
      <selection activeCell="L19" sqref="L19"/>
    </sheetView>
  </sheetViews>
  <sheetFormatPr defaultColWidth="9" defaultRowHeight="15.75" customHeight="1" outlineLevelCol="6"/>
  <cols>
    <col min="1" max="1" width="7.66666666666667" style="139" customWidth="1"/>
    <col min="2" max="2" width="26.5833333333333" style="139" customWidth="1"/>
    <col min="3" max="3" width="19.0833333333333" style="139" customWidth="1" outlineLevel="1"/>
    <col min="4" max="5" width="24.6666666666667" style="139" customWidth="1"/>
    <col min="6" max="6" width="22.0833333333333" style="139" customWidth="1"/>
    <col min="7" max="7" width="14.5" style="139" customWidth="1"/>
    <col min="8" max="16384" width="9" style="139"/>
  </cols>
  <sheetData>
    <row r="1" customHeight="1" spans="1:7">
      <c r="A1" s="232" t="s">
        <v>118</v>
      </c>
      <c r="B1" s="143" t="s">
        <v>261</v>
      </c>
      <c r="C1" s="146"/>
      <c r="D1" s="146"/>
      <c r="E1" s="146"/>
      <c r="F1" s="146"/>
      <c r="G1" s="145"/>
    </row>
    <row r="2" s="137" customFormat="1" ht="30" customHeight="1" spans="1:7">
      <c r="A2" s="148" t="s">
        <v>1431</v>
      </c>
      <c r="B2" s="149"/>
      <c r="C2" s="149"/>
      <c r="D2" s="149"/>
      <c r="E2" s="149"/>
      <c r="F2" s="149"/>
      <c r="G2" s="149"/>
    </row>
    <row r="3" ht="14.25" customHeight="1" spans="1:7">
      <c r="A3" s="233" t="str">
        <f>CONCATENATE(封面!D9,封面!F9,封面!G9,封面!H9,封面!I9,封面!J9,封面!K9)</f>
        <v>评估基准日：2023年9月30日</v>
      </c>
      <c r="B3" s="233"/>
      <c r="C3" s="233"/>
      <c r="D3" s="233"/>
      <c r="E3" s="233"/>
      <c r="F3" s="233"/>
      <c r="G3" s="233"/>
    </row>
    <row r="4" customHeight="1" spans="1:7">
      <c r="A4" s="234" t="str">
        <f>封面!D7&amp;封面!F7</f>
        <v>产权持有人：杭州汽轮新能源有限公司</v>
      </c>
      <c r="C4" s="150"/>
      <c r="D4" s="150"/>
      <c r="E4" s="150"/>
      <c r="F4" s="150"/>
      <c r="G4" s="235" t="s">
        <v>120</v>
      </c>
    </row>
    <row r="5" s="231" customFormat="1" customHeight="1" spans="1:7">
      <c r="A5" s="236" t="s">
        <v>263</v>
      </c>
      <c r="B5" s="236" t="s">
        <v>252</v>
      </c>
      <c r="C5" s="208" t="s">
        <v>264</v>
      </c>
      <c r="D5" s="208" t="s">
        <v>265</v>
      </c>
      <c r="E5" s="208" t="s">
        <v>266</v>
      </c>
      <c r="F5" s="237" t="s">
        <v>267</v>
      </c>
      <c r="G5" s="156" t="s">
        <v>402</v>
      </c>
    </row>
    <row r="6" customHeight="1" spans="1:7">
      <c r="A6" s="156" t="str">
        <f>$A$28&amp;"-"&amp;SUBTOTAL(103,$B$6:B6)</f>
        <v>5-1</v>
      </c>
      <c r="B6" s="164" t="s">
        <v>44</v>
      </c>
      <c r="C6" s="159">
        <f>短期借款!H27</f>
        <v>0</v>
      </c>
      <c r="D6" s="159">
        <f>短期借款!J27</f>
        <v>0</v>
      </c>
      <c r="E6" s="159">
        <f>短期借款!L27</f>
        <v>0</v>
      </c>
      <c r="F6" s="159">
        <f>E6-D6</f>
        <v>0</v>
      </c>
      <c r="G6" s="239" t="str">
        <f>IF(D6=0,"",F6/D6*100)</f>
        <v/>
      </c>
    </row>
    <row r="7" customHeight="1" spans="1:7">
      <c r="A7" s="156" t="str">
        <f>$A$28&amp;"-"&amp;SUBTOTAL(103,$B$6:B7)</f>
        <v>5-2</v>
      </c>
      <c r="B7" s="164" t="s">
        <v>46</v>
      </c>
      <c r="C7" s="159">
        <f>交易性金融负债!E27</f>
        <v>0</v>
      </c>
      <c r="D7" s="159">
        <f>交易性金融负债!G27</f>
        <v>0</v>
      </c>
      <c r="E7" s="159">
        <f>交易性金融负债!H27</f>
        <v>0</v>
      </c>
      <c r="F7" s="159">
        <f t="shared" ref="F7:F18" si="0">E7-D7</f>
        <v>0</v>
      </c>
      <c r="G7" s="239" t="str">
        <f t="shared" ref="G7:G20" si="1">IF(D7=0,"",F7/D7*100)</f>
        <v/>
      </c>
    </row>
    <row r="8" customHeight="1" spans="1:7">
      <c r="A8" s="156" t="str">
        <f>$A$28&amp;"-"&amp;SUBTOTAL(103,$B$6:B8)</f>
        <v>5-3</v>
      </c>
      <c r="B8" s="285" t="s">
        <v>191</v>
      </c>
      <c r="C8" s="159">
        <f>衍生金融负债!F26</f>
        <v>0</v>
      </c>
      <c r="D8" s="159">
        <f>衍生金融负债!H26</f>
        <v>0</v>
      </c>
      <c r="E8" s="159">
        <f>衍生金融负债!I26</f>
        <v>0</v>
      </c>
      <c r="F8" s="159">
        <f t="shared" ref="F8:F16" si="2">E8-D8</f>
        <v>0</v>
      </c>
      <c r="G8" s="239" t="str">
        <f t="shared" ref="G8:G16" si="3">IF(D8=0,"",F8/D8*100)</f>
        <v/>
      </c>
    </row>
    <row r="9" customHeight="1" spans="1:7">
      <c r="A9" s="156" t="str">
        <f>$A$28&amp;"-"&amp;SUBTOTAL(103,$B$6:B9)</f>
        <v>5-4</v>
      </c>
      <c r="B9" s="164" t="s">
        <v>48</v>
      </c>
      <c r="C9" s="159">
        <f>应付票据!F27</f>
        <v>0</v>
      </c>
      <c r="D9" s="159">
        <f>应付票据!H27</f>
        <v>0</v>
      </c>
      <c r="E9" s="159">
        <f>应付票据!I27</f>
        <v>0</v>
      </c>
      <c r="F9" s="159">
        <f t="shared" si="2"/>
        <v>0</v>
      </c>
      <c r="G9" s="239" t="str">
        <f t="shared" si="3"/>
        <v/>
      </c>
    </row>
    <row r="10" customHeight="1" spans="1:7">
      <c r="A10" s="156" t="str">
        <f>$A$28&amp;"-"&amp;SUBTOTAL(103,$B$6:B10)</f>
        <v>5-5</v>
      </c>
      <c r="B10" s="164" t="s">
        <v>51</v>
      </c>
      <c r="C10" s="159">
        <f>应付账款!E27</f>
        <v>0</v>
      </c>
      <c r="D10" s="159">
        <f>应付账款!G27</f>
        <v>0</v>
      </c>
      <c r="E10" s="159">
        <f>应付账款!H27</f>
        <v>0</v>
      </c>
      <c r="F10" s="159">
        <f t="shared" si="2"/>
        <v>0</v>
      </c>
      <c r="G10" s="239" t="str">
        <f t="shared" si="3"/>
        <v/>
      </c>
    </row>
    <row r="11" customHeight="1" spans="1:7">
      <c r="A11" s="156" t="str">
        <f>$A$28&amp;"-"&amp;SUBTOTAL(103,$B$6:B11)</f>
        <v>5-6</v>
      </c>
      <c r="B11" s="285" t="s">
        <v>1432</v>
      </c>
      <c r="C11" s="159">
        <f>预收账款!E27</f>
        <v>0</v>
      </c>
      <c r="D11" s="159">
        <f>预收账款!G27</f>
        <v>0</v>
      </c>
      <c r="E11" s="159">
        <f>预收账款!H27</f>
        <v>0</v>
      </c>
      <c r="F11" s="159">
        <f t="shared" si="2"/>
        <v>0</v>
      </c>
      <c r="G11" s="239" t="str">
        <f t="shared" si="3"/>
        <v/>
      </c>
    </row>
    <row r="12" customHeight="1" spans="1:7">
      <c r="A12" s="156" t="str">
        <f>$A$28&amp;"-"&amp;SUBTOTAL(103,$B$6:B12)</f>
        <v>5-7</v>
      </c>
      <c r="B12" s="285" t="s">
        <v>194</v>
      </c>
      <c r="C12" s="159">
        <f>合同负债!W27</f>
        <v>0</v>
      </c>
      <c r="D12" s="159">
        <f>合同负债!Y27</f>
        <v>0</v>
      </c>
      <c r="E12" s="159">
        <f>合同负债!Z27</f>
        <v>0</v>
      </c>
      <c r="F12" s="159">
        <f t="shared" si="2"/>
        <v>0</v>
      </c>
      <c r="G12" s="239" t="str">
        <f t="shared" si="3"/>
        <v/>
      </c>
    </row>
    <row r="13" customHeight="1" spans="1:7">
      <c r="A13" s="156" t="str">
        <f>$A$28&amp;"-"&amp;SUBTOTAL(103,$B$6:B13)</f>
        <v>5-8</v>
      </c>
      <c r="B13" s="164" t="s">
        <v>55</v>
      </c>
      <c r="C13" s="159">
        <f>职工薪酬!D26</f>
        <v>0</v>
      </c>
      <c r="D13" s="159">
        <f>职工薪酬!F26</f>
        <v>0</v>
      </c>
      <c r="E13" s="159">
        <f>职工薪酬!G26</f>
        <v>0</v>
      </c>
      <c r="F13" s="159">
        <f t="shared" si="2"/>
        <v>0</v>
      </c>
      <c r="G13" s="239" t="str">
        <f t="shared" si="3"/>
        <v/>
      </c>
    </row>
    <row r="14" customHeight="1" spans="1:7">
      <c r="A14" s="156" t="str">
        <f>$A$28&amp;"-"&amp;SUBTOTAL(103,$B$6:B14)</f>
        <v>5-9</v>
      </c>
      <c r="B14" s="164" t="s">
        <v>57</v>
      </c>
      <c r="C14" s="159">
        <f>应交税费!E27</f>
        <v>0</v>
      </c>
      <c r="D14" s="159">
        <f>应交税费!G27</f>
        <v>0</v>
      </c>
      <c r="E14" s="159">
        <f>应交税费!H27</f>
        <v>0</v>
      </c>
      <c r="F14" s="159">
        <f t="shared" si="2"/>
        <v>0</v>
      </c>
      <c r="G14" s="239" t="str">
        <f t="shared" si="3"/>
        <v/>
      </c>
    </row>
    <row r="15" customHeight="1" spans="1:7">
      <c r="A15" s="156" t="str">
        <f>$A$28&amp;"-"&amp;SUBTOTAL(103,$B$6:B15)</f>
        <v>5-10</v>
      </c>
      <c r="B15" s="164" t="s">
        <v>63</v>
      </c>
      <c r="C15" s="159">
        <f>其他应付款合计!C27</f>
        <v>0</v>
      </c>
      <c r="D15" s="159">
        <f>其他应付款合计!D27</f>
        <v>0</v>
      </c>
      <c r="E15" s="159">
        <f>其他应付款合计!E27</f>
        <v>0</v>
      </c>
      <c r="F15" s="159">
        <f t="shared" si="2"/>
        <v>0</v>
      </c>
      <c r="G15" s="239" t="str">
        <f t="shared" si="3"/>
        <v/>
      </c>
    </row>
    <row r="16" customHeight="1" spans="1:7">
      <c r="A16" s="156" t="str">
        <f>$A$28&amp;"-"&amp;SUBTOTAL(103,$B$6:B16)</f>
        <v>5-11</v>
      </c>
      <c r="B16" s="285" t="s">
        <v>197</v>
      </c>
      <c r="C16" s="159">
        <f>持有待售负债!E26</f>
        <v>0</v>
      </c>
      <c r="D16" s="159">
        <f>持有待售负债!G26</f>
        <v>0</v>
      </c>
      <c r="E16" s="159">
        <f>持有待售负债!H26</f>
        <v>0</v>
      </c>
      <c r="F16" s="159">
        <f t="shared" si="2"/>
        <v>0</v>
      </c>
      <c r="G16" s="239" t="str">
        <f t="shared" si="3"/>
        <v/>
      </c>
    </row>
    <row r="17" customHeight="1" spans="1:7">
      <c r="A17" s="156" t="str">
        <f>$A$28&amp;"-"&amp;SUBTOTAL(103,$B$6:B17)</f>
        <v>5-12</v>
      </c>
      <c r="B17" s="164" t="s">
        <v>65</v>
      </c>
      <c r="C17" s="159">
        <f>一年到期非流动负债!F27</f>
        <v>0</v>
      </c>
      <c r="D17" s="159">
        <f>一年到期非流动负债!H27</f>
        <v>0</v>
      </c>
      <c r="E17" s="159">
        <f>一年到期非流动负债!I27</f>
        <v>0</v>
      </c>
      <c r="F17" s="159">
        <f t="shared" si="0"/>
        <v>0</v>
      </c>
      <c r="G17" s="239" t="str">
        <f t="shared" si="1"/>
        <v/>
      </c>
    </row>
    <row r="18" customHeight="1" spans="1:7">
      <c r="A18" s="156" t="str">
        <f>$A$28&amp;"-"&amp;SUBTOTAL(103,$B$6:B18)</f>
        <v>5-13</v>
      </c>
      <c r="B18" s="164" t="s">
        <v>67</v>
      </c>
      <c r="C18" s="159">
        <f>其他流动负债!E27</f>
        <v>0</v>
      </c>
      <c r="D18" s="159">
        <f>其他流动负债!G27</f>
        <v>0</v>
      </c>
      <c r="E18" s="159">
        <f>其他流动负债!H27</f>
        <v>0</v>
      </c>
      <c r="F18" s="159">
        <f t="shared" si="0"/>
        <v>0</v>
      </c>
      <c r="G18" s="239" t="str">
        <f t="shared" si="1"/>
        <v/>
      </c>
    </row>
    <row r="19" customHeight="1" spans="1:7">
      <c r="A19" s="156"/>
      <c r="B19" s="164"/>
      <c r="C19" s="159"/>
      <c r="D19" s="159"/>
      <c r="E19" s="159"/>
      <c r="F19" s="159"/>
      <c r="G19" s="239" t="str">
        <f t="shared" si="1"/>
        <v/>
      </c>
    </row>
    <row r="20" customHeight="1" spans="1:7">
      <c r="A20" s="156"/>
      <c r="B20" s="164"/>
      <c r="C20" s="159"/>
      <c r="D20" s="159"/>
      <c r="E20" s="159"/>
      <c r="F20" s="159"/>
      <c r="G20" s="239" t="str">
        <f t="shared" si="1"/>
        <v/>
      </c>
    </row>
    <row r="21" customHeight="1" spans="1:7">
      <c r="A21" s="156"/>
      <c r="B21" s="164"/>
      <c r="C21" s="159"/>
      <c r="D21" s="159"/>
      <c r="E21" s="159"/>
      <c r="F21" s="159"/>
      <c r="G21" s="239"/>
    </row>
    <row r="22" customHeight="1" spans="1:7">
      <c r="A22" s="156"/>
      <c r="B22" s="164"/>
      <c r="C22" s="159"/>
      <c r="D22" s="159"/>
      <c r="E22" s="159"/>
      <c r="F22" s="159"/>
      <c r="G22" s="239"/>
    </row>
    <row r="23" customHeight="1" spans="1:7">
      <c r="A23" s="156"/>
      <c r="B23" s="164"/>
      <c r="C23" s="159"/>
      <c r="D23" s="159"/>
      <c r="E23" s="159"/>
      <c r="F23" s="159"/>
      <c r="G23" s="239" t="str">
        <f t="shared" ref="G23:G28" si="4">IF(D23=0,"",F23/D23*100)</f>
        <v/>
      </c>
    </row>
    <row r="24" customHeight="1" spans="1:7">
      <c r="A24" s="156"/>
      <c r="B24" s="164"/>
      <c r="C24" s="159"/>
      <c r="D24" s="159"/>
      <c r="E24" s="159"/>
      <c r="F24" s="159"/>
      <c r="G24" s="239" t="str">
        <f t="shared" si="4"/>
        <v/>
      </c>
    </row>
    <row r="25" customHeight="1" spans="1:7">
      <c r="A25" s="156"/>
      <c r="B25" s="164"/>
      <c r="C25" s="159"/>
      <c r="D25" s="159"/>
      <c r="E25" s="159"/>
      <c r="F25" s="159"/>
      <c r="G25" s="239" t="str">
        <f t="shared" si="4"/>
        <v/>
      </c>
    </row>
    <row r="26" customHeight="1" spans="1:7">
      <c r="A26" s="236"/>
      <c r="B26" s="241"/>
      <c r="C26" s="159"/>
      <c r="D26" s="159"/>
      <c r="E26" s="159"/>
      <c r="F26" s="159"/>
      <c r="G26" s="239" t="str">
        <f t="shared" si="4"/>
        <v/>
      </c>
    </row>
    <row r="27" customHeight="1" spans="1:7">
      <c r="A27" s="236"/>
      <c r="B27" s="241"/>
      <c r="C27" s="159"/>
      <c r="D27" s="159"/>
      <c r="E27" s="159"/>
      <c r="F27" s="159"/>
      <c r="G27" s="239" t="str">
        <f t="shared" si="4"/>
        <v/>
      </c>
    </row>
    <row r="28" customHeight="1" spans="1:7">
      <c r="A28" s="236" t="s">
        <v>1433</v>
      </c>
      <c r="B28" s="236" t="s">
        <v>200</v>
      </c>
      <c r="C28" s="159">
        <f>SUM(C6:C27)</f>
        <v>0</v>
      </c>
      <c r="D28" s="159">
        <f>SUM(D6:D27)</f>
        <v>0</v>
      </c>
      <c r="E28" s="159">
        <f>SUM(E6:E27)</f>
        <v>0</v>
      </c>
      <c r="F28" s="159">
        <f>SUM(F6:F27)</f>
        <v>0</v>
      </c>
      <c r="G28" s="239" t="str">
        <f t="shared" si="4"/>
        <v/>
      </c>
    </row>
    <row r="29" customHeight="1" spans="1:6">
      <c r="A29" s="139" t="str">
        <f>封面!D11&amp;封面!G11</f>
        <v>产权持有单位填表人：丁旭伟</v>
      </c>
      <c r="C29" s="150"/>
      <c r="D29" s="150"/>
      <c r="E29" s="150" t="str">
        <f>"评估人员："&amp;封面!G38</f>
        <v>评估人员：</v>
      </c>
      <c r="F29" s="150"/>
    </row>
    <row r="30" customHeight="1" spans="1:6">
      <c r="A30" s="169" t="str">
        <f>CONCATENATE(封面!D13,封面!F13,封面!G13,封面!H13,封面!I13,封面!J13,封面!K13)</f>
        <v>填表日期：2023年11月7日</v>
      </c>
      <c r="C30" s="150"/>
      <c r="D30" s="150"/>
      <c r="E30" s="150"/>
      <c r="F30" s="150"/>
    </row>
  </sheetData>
  <mergeCells count="2">
    <mergeCell ref="A2:G2"/>
    <mergeCell ref="A3:G3"/>
  </mergeCells>
  <hyperlinks>
    <hyperlink ref="A1" location="索引目录!G6" display="返回索引页"/>
    <hyperlink ref="B1" location="分类汇总!B39" display="返回"/>
    <hyperlink ref="B6" location="短期借款!B1" display="短期借款"/>
    <hyperlink ref="B7" location="交易性金融负债!B1" display="交易性金融负债"/>
    <hyperlink ref="B9" location="应付票据!B1" display="应付票据"/>
    <hyperlink ref="B10" location="应付账款!B1" display="应付账款"/>
    <hyperlink ref="B11" location="预收账款!B1" display="预收账款"/>
    <hyperlink ref="B13" location="职工薪酬!B1" display="应付职工薪酬"/>
    <hyperlink ref="B14" location="应交税费!B1" display="应交税费"/>
    <hyperlink ref="B15" location="其他应付款!B1" display="其他应付款"/>
    <hyperlink ref="B17" location="一年到期非流动负债!B1" display="一年内到期的非流动负债"/>
    <hyperlink ref="B18" location="其他流动负债!B1" display="其他流动负债"/>
  </hyperlinks>
  <printOptions horizontalCentered="1"/>
  <pageMargins left="0.349305555555556" right="0.349305555555556" top="0.788888888888889" bottom="0.788888888888889" header="1.05" footer="0.509027777777778"/>
  <pageSetup paperSize="9" scale="94" fitToHeight="0" orientation="landscape"/>
  <headerFooter alignWithMargins="0">
    <oddHeader>&amp;R&amp;"宋体,常规"&amp;10表&amp;"Times New Roman,常规"5
&amp;"宋体,常规"共&amp;"Times New Roman,常规"&amp;N&amp;"宋体,常规"页第&amp;"Times New Roman,常规"&amp;P&amp;"宋体,常规"页</oddHeader>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workbookViewId="0">
      <selection activeCell="L19" sqref="L19"/>
    </sheetView>
  </sheetViews>
  <sheetFormatPr defaultColWidth="9" defaultRowHeight="15.75" customHeight="1"/>
  <cols>
    <col min="1" max="1" width="5.5" style="139" customWidth="1"/>
    <col min="2" max="2" width="20" style="139" customWidth="1"/>
    <col min="3" max="4" width="8.66666666666667" style="140" customWidth="1"/>
    <col min="5" max="6" width="7.16666666666667" style="139" customWidth="1"/>
    <col min="7" max="7" width="10.5833333333333" style="139" customWidth="1"/>
    <col min="8" max="9" width="13.6666666666667" style="139" customWidth="1" outlineLevel="1"/>
    <col min="10" max="10" width="13.6666666666667" style="139" customWidth="1"/>
    <col min="11" max="12" width="14.5833333333333" style="139" customWidth="1"/>
    <col min="13" max="13" width="10.5833333333333" style="139" customWidth="1"/>
    <col min="14" max="16384" width="9" style="139"/>
  </cols>
  <sheetData>
    <row r="1" customHeight="1" spans="1:13">
      <c r="A1" s="142" t="s">
        <v>118</v>
      </c>
      <c r="B1" s="143" t="s">
        <v>261</v>
      </c>
      <c r="C1" s="144"/>
      <c r="D1" s="144"/>
      <c r="E1" s="145"/>
      <c r="F1" s="145"/>
      <c r="G1" s="146"/>
      <c r="H1" s="146"/>
      <c r="I1" s="146"/>
      <c r="J1" s="146"/>
      <c r="K1" s="146"/>
      <c r="L1" s="146"/>
      <c r="M1" s="145"/>
    </row>
    <row r="2" s="137" customFormat="1" ht="30" customHeight="1" spans="1:13">
      <c r="A2" s="148" t="s">
        <v>1434</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39" t="str">
        <f>封面!D7&amp;封面!F7</f>
        <v>产权持有人：杭州汽轮新能源有限公司</v>
      </c>
      <c r="G4" s="150"/>
      <c r="H4" s="150"/>
      <c r="I4" s="150"/>
      <c r="J4" s="150"/>
      <c r="K4" s="150"/>
      <c r="L4" s="150"/>
      <c r="M4" s="163" t="s">
        <v>120</v>
      </c>
    </row>
    <row r="5" s="138" customFormat="1" customHeight="1" spans="1:13">
      <c r="A5" s="152" t="s">
        <v>183</v>
      </c>
      <c r="B5" s="152" t="s">
        <v>1435</v>
      </c>
      <c r="C5" s="153" t="s">
        <v>341</v>
      </c>
      <c r="D5" s="153" t="s">
        <v>1092</v>
      </c>
      <c r="E5" s="152" t="s">
        <v>1436</v>
      </c>
      <c r="F5" s="152" t="s">
        <v>289</v>
      </c>
      <c r="G5" s="170" t="s">
        <v>1437</v>
      </c>
      <c r="H5" s="154" t="s">
        <v>264</v>
      </c>
      <c r="I5" s="154" t="s">
        <v>292</v>
      </c>
      <c r="J5" s="170" t="s">
        <v>265</v>
      </c>
      <c r="K5" s="170" t="s">
        <v>1438</v>
      </c>
      <c r="L5" s="170" t="s">
        <v>266</v>
      </c>
      <c r="M5" s="152" t="s">
        <v>186</v>
      </c>
    </row>
    <row r="6" customHeight="1" spans="1:13">
      <c r="A6" s="156"/>
      <c r="B6" s="157"/>
      <c r="C6" s="158"/>
      <c r="D6" s="158"/>
      <c r="E6" s="156"/>
      <c r="F6" s="156"/>
      <c r="G6" s="159"/>
      <c r="H6" s="159"/>
      <c r="I6" s="159"/>
      <c r="J6" s="159"/>
      <c r="K6" s="159"/>
      <c r="L6" s="159">
        <f>J6</f>
        <v>0</v>
      </c>
      <c r="M6" s="164"/>
    </row>
    <row r="7" customHeight="1" spans="1:13">
      <c r="A7" s="156"/>
      <c r="B7" s="157"/>
      <c r="C7" s="158"/>
      <c r="D7" s="158"/>
      <c r="E7" s="156"/>
      <c r="F7" s="156"/>
      <c r="G7" s="159"/>
      <c r="H7" s="159"/>
      <c r="I7" s="159"/>
      <c r="J7" s="159"/>
      <c r="K7" s="159"/>
      <c r="L7" s="159"/>
      <c r="M7" s="164"/>
    </row>
    <row r="8" customHeight="1" spans="1:13">
      <c r="A8" s="156"/>
      <c r="B8" s="157"/>
      <c r="C8" s="158"/>
      <c r="D8" s="158"/>
      <c r="E8" s="156"/>
      <c r="F8" s="156"/>
      <c r="G8" s="159"/>
      <c r="H8" s="159"/>
      <c r="I8" s="159"/>
      <c r="J8" s="159"/>
      <c r="K8" s="159"/>
      <c r="L8" s="159"/>
      <c r="M8" s="164"/>
    </row>
    <row r="9" customHeight="1" spans="1:13">
      <c r="A9" s="156"/>
      <c r="B9" s="157"/>
      <c r="C9" s="158"/>
      <c r="D9" s="158"/>
      <c r="E9" s="156"/>
      <c r="F9" s="156"/>
      <c r="G9" s="159"/>
      <c r="H9" s="159"/>
      <c r="I9" s="159"/>
      <c r="J9" s="159"/>
      <c r="K9" s="159"/>
      <c r="L9" s="159"/>
      <c r="M9" s="164"/>
    </row>
    <row r="10" customHeight="1" spans="1:13">
      <c r="A10" s="156"/>
      <c r="B10" s="157"/>
      <c r="C10" s="158"/>
      <c r="D10" s="158"/>
      <c r="E10" s="156"/>
      <c r="F10" s="156"/>
      <c r="G10" s="159"/>
      <c r="H10" s="159"/>
      <c r="I10" s="159"/>
      <c r="J10" s="159"/>
      <c r="K10" s="159"/>
      <c r="L10" s="159"/>
      <c r="M10" s="164"/>
    </row>
    <row r="11" customHeight="1" spans="1:13">
      <c r="A11" s="156"/>
      <c r="B11" s="157"/>
      <c r="C11" s="158"/>
      <c r="D11" s="158"/>
      <c r="E11" s="156"/>
      <c r="F11" s="156"/>
      <c r="G11" s="159"/>
      <c r="H11" s="159"/>
      <c r="I11" s="159"/>
      <c r="J11" s="159"/>
      <c r="K11" s="159"/>
      <c r="L11" s="159"/>
      <c r="M11" s="164"/>
    </row>
    <row r="12" customHeight="1" spans="1:13">
      <c r="A12" s="156"/>
      <c r="B12" s="157"/>
      <c r="C12" s="158"/>
      <c r="D12" s="158"/>
      <c r="E12" s="156"/>
      <c r="F12" s="156"/>
      <c r="G12" s="159"/>
      <c r="H12" s="159"/>
      <c r="I12" s="159"/>
      <c r="J12" s="159"/>
      <c r="K12" s="159"/>
      <c r="L12" s="159"/>
      <c r="M12" s="164"/>
    </row>
    <row r="13" customHeight="1" spans="1:13">
      <c r="A13" s="156"/>
      <c r="B13" s="157"/>
      <c r="C13" s="158"/>
      <c r="D13" s="158"/>
      <c r="E13" s="156"/>
      <c r="F13" s="156"/>
      <c r="G13" s="159"/>
      <c r="H13" s="159"/>
      <c r="I13" s="159"/>
      <c r="J13" s="159"/>
      <c r="K13" s="159"/>
      <c r="L13" s="159"/>
      <c r="M13" s="164"/>
    </row>
    <row r="14" customHeight="1" spans="1:13">
      <c r="A14" s="156"/>
      <c r="B14" s="157"/>
      <c r="C14" s="158"/>
      <c r="D14" s="158"/>
      <c r="E14" s="156"/>
      <c r="F14" s="156"/>
      <c r="G14" s="159"/>
      <c r="H14" s="159"/>
      <c r="I14" s="159"/>
      <c r="J14" s="159"/>
      <c r="K14" s="159"/>
      <c r="L14" s="159"/>
      <c r="M14" s="164"/>
    </row>
    <row r="15" customHeight="1" spans="1:13">
      <c r="A15" s="156"/>
      <c r="B15" s="157"/>
      <c r="C15" s="158"/>
      <c r="D15" s="158"/>
      <c r="E15" s="156"/>
      <c r="F15" s="156"/>
      <c r="G15" s="159"/>
      <c r="H15" s="159"/>
      <c r="I15" s="159"/>
      <c r="J15" s="159"/>
      <c r="K15" s="159"/>
      <c r="L15" s="159"/>
      <c r="M15" s="164"/>
    </row>
    <row r="16" customHeight="1" spans="1:13">
      <c r="A16" s="156"/>
      <c r="B16" s="157"/>
      <c r="C16" s="158"/>
      <c r="D16" s="158"/>
      <c r="E16" s="156"/>
      <c r="F16" s="156"/>
      <c r="G16" s="159"/>
      <c r="H16" s="159"/>
      <c r="I16" s="159"/>
      <c r="J16" s="159"/>
      <c r="K16" s="159"/>
      <c r="L16" s="159"/>
      <c r="M16" s="164"/>
    </row>
    <row r="17" customHeight="1" spans="1:13">
      <c r="A17" s="156"/>
      <c r="B17" s="157"/>
      <c r="C17" s="158"/>
      <c r="D17" s="158"/>
      <c r="E17" s="156"/>
      <c r="F17" s="156"/>
      <c r="G17" s="159"/>
      <c r="H17" s="159"/>
      <c r="I17" s="159"/>
      <c r="J17" s="159"/>
      <c r="K17" s="159"/>
      <c r="L17" s="159"/>
      <c r="M17" s="164"/>
    </row>
    <row r="18" customHeight="1" spans="1:13">
      <c r="A18" s="156"/>
      <c r="B18" s="157"/>
      <c r="C18" s="158"/>
      <c r="D18" s="158"/>
      <c r="E18" s="156"/>
      <c r="F18" s="156"/>
      <c r="G18" s="159"/>
      <c r="H18" s="159"/>
      <c r="I18" s="159"/>
      <c r="J18" s="159"/>
      <c r="K18" s="159"/>
      <c r="L18" s="159"/>
      <c r="M18" s="164"/>
    </row>
    <row r="19" customHeight="1" spans="1:13">
      <c r="A19" s="156"/>
      <c r="B19" s="157"/>
      <c r="C19" s="158"/>
      <c r="D19" s="158"/>
      <c r="E19" s="156"/>
      <c r="F19" s="156"/>
      <c r="G19" s="159"/>
      <c r="H19" s="159"/>
      <c r="I19" s="159"/>
      <c r="J19" s="159"/>
      <c r="K19" s="159"/>
      <c r="L19" s="159"/>
      <c r="M19" s="164"/>
    </row>
    <row r="20" customHeight="1" spans="1:13">
      <c r="A20" s="156"/>
      <c r="B20" s="157"/>
      <c r="C20" s="158"/>
      <c r="D20" s="158"/>
      <c r="E20" s="156"/>
      <c r="F20" s="156"/>
      <c r="G20" s="159"/>
      <c r="H20" s="159"/>
      <c r="I20" s="159"/>
      <c r="J20" s="159"/>
      <c r="K20" s="159"/>
      <c r="L20" s="159"/>
      <c r="M20" s="164"/>
    </row>
    <row r="21" customHeight="1" spans="1:13">
      <c r="A21" s="156"/>
      <c r="B21" s="157"/>
      <c r="C21" s="158"/>
      <c r="D21" s="158"/>
      <c r="E21" s="156"/>
      <c r="F21" s="156"/>
      <c r="G21" s="159"/>
      <c r="H21" s="159"/>
      <c r="I21" s="159"/>
      <c r="J21" s="159"/>
      <c r="K21" s="159"/>
      <c r="L21" s="159"/>
      <c r="M21" s="164"/>
    </row>
    <row r="22" customHeight="1" spans="1:13">
      <c r="A22" s="156"/>
      <c r="B22" s="157"/>
      <c r="C22" s="158"/>
      <c r="D22" s="158"/>
      <c r="E22" s="156"/>
      <c r="F22" s="156"/>
      <c r="G22" s="159"/>
      <c r="H22" s="159"/>
      <c r="I22" s="159"/>
      <c r="J22" s="159"/>
      <c r="K22" s="159"/>
      <c r="L22" s="159"/>
      <c r="M22" s="164"/>
    </row>
    <row r="23" customHeight="1" spans="1:13">
      <c r="A23" s="156"/>
      <c r="B23" s="157"/>
      <c r="C23" s="158"/>
      <c r="D23" s="158"/>
      <c r="E23" s="156"/>
      <c r="F23" s="156"/>
      <c r="G23" s="159"/>
      <c r="H23" s="159"/>
      <c r="I23" s="159"/>
      <c r="J23" s="159"/>
      <c r="K23" s="159"/>
      <c r="L23" s="159"/>
      <c r="M23" s="164"/>
    </row>
    <row r="24" customHeight="1" spans="1:13">
      <c r="A24" s="156"/>
      <c r="B24" s="157"/>
      <c r="C24" s="158"/>
      <c r="D24" s="158"/>
      <c r="E24" s="156"/>
      <c r="F24" s="156"/>
      <c r="G24" s="159"/>
      <c r="H24" s="159"/>
      <c r="I24" s="159"/>
      <c r="J24" s="159"/>
      <c r="K24" s="159"/>
      <c r="L24" s="159"/>
      <c r="M24" s="164"/>
    </row>
    <row r="25" customHeight="1" spans="1:13">
      <c r="A25" s="156"/>
      <c r="B25" s="157"/>
      <c r="C25" s="158"/>
      <c r="D25" s="158"/>
      <c r="E25" s="156"/>
      <c r="F25" s="156"/>
      <c r="G25" s="159"/>
      <c r="H25" s="159"/>
      <c r="I25" s="159"/>
      <c r="J25" s="159"/>
      <c r="K25" s="159"/>
      <c r="L25" s="159"/>
      <c r="M25" s="164"/>
    </row>
    <row r="26" customHeight="1" spans="1:13">
      <c r="A26" s="156"/>
      <c r="B26" s="157"/>
      <c r="C26" s="158"/>
      <c r="D26" s="158"/>
      <c r="E26" s="156"/>
      <c r="F26" s="156"/>
      <c r="G26" s="159"/>
      <c r="H26" s="159"/>
      <c r="I26" s="159"/>
      <c r="J26" s="159"/>
      <c r="K26" s="159"/>
      <c r="L26" s="159"/>
      <c r="M26" s="164"/>
    </row>
    <row r="27" customHeight="1" spans="1:13">
      <c r="A27" s="161" t="s">
        <v>1439</v>
      </c>
      <c r="B27" s="227"/>
      <c r="C27" s="158"/>
      <c r="D27" s="158"/>
      <c r="E27" s="156"/>
      <c r="F27" s="156"/>
      <c r="G27" s="159"/>
      <c r="H27" s="159">
        <f>SUM(H6:H26)</f>
        <v>0</v>
      </c>
      <c r="I27" s="159"/>
      <c r="J27" s="159">
        <f>SUM(J6:J26)</f>
        <v>0</v>
      </c>
      <c r="K27" s="159"/>
      <c r="L27" s="159">
        <f>SUM(L6:L26)</f>
        <v>0</v>
      </c>
      <c r="M27" s="164"/>
    </row>
    <row r="28" customHeight="1" spans="1:12">
      <c r="A28" s="139" t="str">
        <f>封面!D11&amp;封面!G11</f>
        <v>产权持有单位填表人：丁旭伟</v>
      </c>
      <c r="G28" s="150"/>
      <c r="H28" s="150"/>
      <c r="I28" s="150"/>
      <c r="J28" s="150" t="str">
        <f>"评估人员："&amp;封面!G38</f>
        <v>评估人员：</v>
      </c>
      <c r="K28" s="150"/>
      <c r="L28" s="150"/>
    </row>
    <row r="29" customHeight="1" spans="1:12">
      <c r="A29" s="139" t="str">
        <f>CONCATENATE(封面!D13,封面!F13,封面!G13,封面!H13,封面!I13,封面!J13,封面!K13)</f>
        <v>填表日期：2023年11月7日</v>
      </c>
      <c r="G29" s="150"/>
      <c r="H29" s="150"/>
      <c r="I29" s="150"/>
      <c r="J29" s="150"/>
      <c r="K29" s="150"/>
      <c r="L29" s="150"/>
    </row>
  </sheetData>
  <mergeCells count="3">
    <mergeCell ref="A2:M2"/>
    <mergeCell ref="A3:M3"/>
    <mergeCell ref="A27:B27"/>
  </mergeCells>
  <hyperlinks>
    <hyperlink ref="A1" location="索引目录!I6" display="返回索引页"/>
    <hyperlink ref="B1" location="流动负债汇总!B6" display="返回"/>
  </hyperlinks>
  <printOptions horizontalCentered="1"/>
  <pageMargins left="0.354166666666667" right="0.354166666666667" top="0.786805555555556" bottom="0.786805555555556" header="1.02291666666667" footer="0.511805555555556"/>
  <pageSetup paperSize="9" scale="88" fitToHeight="0" orientation="landscape"/>
  <headerFooter alignWithMargins="0">
    <oddHeader>&amp;R&amp;"宋体,常规"&amp;10表&amp;"Times New Roman,常规"5-1
&amp;"宋体,常规"共&amp;"Times New Roman,常规"&amp;N&amp;"宋体,常规"页第&amp;"Times New Roman,常规"&amp;P&amp;"宋体,常规"页</oddHeader>
  </headerFooter>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9"/>
  <sheetViews>
    <sheetView workbookViewId="0">
      <selection activeCell="L19" sqref="L19"/>
    </sheetView>
  </sheetViews>
  <sheetFormatPr defaultColWidth="9" defaultRowHeight="15.75" customHeight="1"/>
  <cols>
    <col min="1" max="1" width="6.16666666666667" style="139" customWidth="1"/>
    <col min="2" max="2" width="30" style="139" customWidth="1"/>
    <col min="3" max="3" width="12.5" style="140" customWidth="1"/>
    <col min="4" max="4" width="18.6666666666667" style="139" customWidth="1"/>
    <col min="5" max="6" width="18.6666666666667" style="139" customWidth="1" outlineLevel="1"/>
    <col min="7" max="8" width="18.6666666666667" style="139" customWidth="1"/>
    <col min="9" max="9" width="15.5" style="139" customWidth="1"/>
    <col min="10" max="16384" width="9" style="139"/>
  </cols>
  <sheetData>
    <row r="1" customHeight="1" spans="1:9">
      <c r="A1" s="142" t="s">
        <v>118</v>
      </c>
      <c r="B1" s="143" t="s">
        <v>261</v>
      </c>
      <c r="C1" s="144"/>
      <c r="D1" s="145"/>
      <c r="E1" s="146"/>
      <c r="F1" s="146"/>
      <c r="G1" s="146"/>
      <c r="H1" s="146"/>
      <c r="I1" s="145"/>
    </row>
    <row r="2" s="137" customFormat="1" ht="30" customHeight="1" spans="1:9">
      <c r="A2" s="148" t="s">
        <v>1440</v>
      </c>
      <c r="B2" s="149"/>
      <c r="C2" s="149"/>
      <c r="D2" s="149"/>
      <c r="E2" s="149"/>
      <c r="F2" s="149"/>
      <c r="G2" s="149"/>
      <c r="H2" s="149"/>
      <c r="I2" s="149"/>
    </row>
    <row r="3" ht="14.25" customHeight="1" spans="1:9">
      <c r="A3" s="138" t="str">
        <f>CONCATENATE(封面!D9,封面!F9,封面!G9,封面!H9,封面!I9,封面!J9,封面!K9)</f>
        <v>评估基准日：2023年9月30日</v>
      </c>
      <c r="B3" s="138"/>
      <c r="C3" s="138"/>
      <c r="D3" s="138"/>
      <c r="E3" s="138"/>
      <c r="F3" s="138"/>
      <c r="G3" s="138"/>
      <c r="H3" s="138"/>
      <c r="I3" s="138"/>
    </row>
    <row r="4" customHeight="1" spans="1:9">
      <c r="A4" s="169" t="str">
        <f>封面!D7&amp;封面!F7</f>
        <v>产权持有人：杭州汽轮新能源有限公司</v>
      </c>
      <c r="E4" s="150"/>
      <c r="F4" s="150"/>
      <c r="G4" s="150"/>
      <c r="H4" s="150"/>
      <c r="I4" s="163" t="s">
        <v>120</v>
      </c>
    </row>
    <row r="5" s="138" customFormat="1" customHeight="1" spans="1:9">
      <c r="A5" s="152" t="s">
        <v>183</v>
      </c>
      <c r="B5" s="152" t="s">
        <v>335</v>
      </c>
      <c r="C5" s="153" t="s">
        <v>341</v>
      </c>
      <c r="D5" s="152" t="s">
        <v>331</v>
      </c>
      <c r="E5" s="154" t="s">
        <v>264</v>
      </c>
      <c r="F5" s="154" t="s">
        <v>292</v>
      </c>
      <c r="G5" s="170" t="s">
        <v>265</v>
      </c>
      <c r="H5" s="170" t="s">
        <v>266</v>
      </c>
      <c r="I5" s="152" t="s">
        <v>186</v>
      </c>
    </row>
    <row r="6" customHeight="1" spans="1:9">
      <c r="A6" s="156"/>
      <c r="B6" s="157"/>
      <c r="C6" s="158"/>
      <c r="D6" s="156"/>
      <c r="E6" s="159"/>
      <c r="F6" s="159"/>
      <c r="G6" s="159"/>
      <c r="H6" s="159"/>
      <c r="I6" s="164"/>
    </row>
    <row r="7" customHeight="1" spans="1:9">
      <c r="A7" s="156"/>
      <c r="B7" s="157"/>
      <c r="C7" s="158"/>
      <c r="D7" s="156"/>
      <c r="E7" s="159"/>
      <c r="F7" s="159"/>
      <c r="G7" s="159"/>
      <c r="H7" s="159"/>
      <c r="I7" s="164"/>
    </row>
    <row r="8" customHeight="1" spans="1:9">
      <c r="A8" s="156"/>
      <c r="B8" s="157"/>
      <c r="C8" s="158"/>
      <c r="D8" s="156"/>
      <c r="E8" s="159"/>
      <c r="F8" s="159"/>
      <c r="G8" s="159"/>
      <c r="H8" s="159"/>
      <c r="I8" s="164"/>
    </row>
    <row r="9" customHeight="1" spans="1:9">
      <c r="A9" s="156"/>
      <c r="B9" s="157"/>
      <c r="C9" s="158"/>
      <c r="D9" s="156"/>
      <c r="E9" s="159"/>
      <c r="F9" s="159"/>
      <c r="G9" s="159"/>
      <c r="H9" s="159"/>
      <c r="I9" s="164"/>
    </row>
    <row r="10" customHeight="1" spans="1:9">
      <c r="A10" s="156"/>
      <c r="B10" s="157"/>
      <c r="C10" s="158"/>
      <c r="D10" s="156"/>
      <c r="E10" s="159"/>
      <c r="F10" s="159"/>
      <c r="G10" s="159"/>
      <c r="H10" s="159"/>
      <c r="I10" s="164"/>
    </row>
    <row r="11" customHeight="1" spans="1:9">
      <c r="A11" s="156"/>
      <c r="B11" s="157"/>
      <c r="C11" s="158"/>
      <c r="D11" s="156"/>
      <c r="E11" s="159"/>
      <c r="F11" s="159"/>
      <c r="G11" s="159"/>
      <c r="H11" s="159"/>
      <c r="I11" s="164"/>
    </row>
    <row r="12" customHeight="1" spans="1:9">
      <c r="A12" s="156"/>
      <c r="B12" s="157"/>
      <c r="C12" s="158"/>
      <c r="D12" s="156"/>
      <c r="E12" s="159"/>
      <c r="F12" s="159"/>
      <c r="G12" s="159"/>
      <c r="H12" s="159"/>
      <c r="I12" s="164"/>
    </row>
    <row r="13" customHeight="1" spans="1:9">
      <c r="A13" s="156"/>
      <c r="B13" s="157"/>
      <c r="C13" s="158"/>
      <c r="D13" s="156"/>
      <c r="E13" s="159"/>
      <c r="F13" s="159"/>
      <c r="G13" s="159"/>
      <c r="H13" s="159"/>
      <c r="I13" s="164"/>
    </row>
    <row r="14" customHeight="1" spans="1:9">
      <c r="A14" s="156"/>
      <c r="B14" s="157"/>
      <c r="C14" s="158"/>
      <c r="D14" s="156"/>
      <c r="E14" s="159"/>
      <c r="F14" s="159"/>
      <c r="G14" s="159"/>
      <c r="H14" s="159"/>
      <c r="I14" s="164"/>
    </row>
    <row r="15" customHeight="1" spans="1:9">
      <c r="A15" s="156"/>
      <c r="B15" s="157"/>
      <c r="C15" s="158"/>
      <c r="D15" s="156"/>
      <c r="E15" s="159"/>
      <c r="F15" s="159"/>
      <c r="G15" s="159"/>
      <c r="H15" s="159"/>
      <c r="I15" s="164"/>
    </row>
    <row r="16" customHeight="1" spans="1:9">
      <c r="A16" s="156"/>
      <c r="B16" s="157"/>
      <c r="C16" s="158"/>
      <c r="D16" s="156"/>
      <c r="E16" s="159"/>
      <c r="F16" s="159"/>
      <c r="G16" s="159"/>
      <c r="H16" s="159"/>
      <c r="I16" s="164"/>
    </row>
    <row r="17" customHeight="1" spans="1:9">
      <c r="A17" s="156"/>
      <c r="B17" s="157"/>
      <c r="C17" s="158"/>
      <c r="D17" s="156"/>
      <c r="E17" s="159"/>
      <c r="F17" s="159"/>
      <c r="G17" s="159"/>
      <c r="H17" s="159"/>
      <c r="I17" s="164"/>
    </row>
    <row r="18" customHeight="1" spans="1:9">
      <c r="A18" s="156"/>
      <c r="B18" s="157"/>
      <c r="C18" s="158"/>
      <c r="D18" s="156"/>
      <c r="E18" s="159"/>
      <c r="F18" s="159"/>
      <c r="G18" s="159"/>
      <c r="H18" s="159"/>
      <c r="I18" s="164"/>
    </row>
    <row r="19" customHeight="1" spans="1:9">
      <c r="A19" s="156"/>
      <c r="B19" s="157"/>
      <c r="C19" s="158"/>
      <c r="D19" s="156"/>
      <c r="E19" s="159"/>
      <c r="F19" s="159"/>
      <c r="G19" s="159"/>
      <c r="H19" s="159"/>
      <c r="I19" s="164"/>
    </row>
    <row r="20" customHeight="1" spans="1:9">
      <c r="A20" s="156"/>
      <c r="B20" s="157"/>
      <c r="C20" s="158"/>
      <c r="D20" s="156"/>
      <c r="E20" s="159"/>
      <c r="F20" s="159"/>
      <c r="G20" s="159"/>
      <c r="H20" s="159"/>
      <c r="I20" s="164"/>
    </row>
    <row r="21" customHeight="1" spans="1:9">
      <c r="A21" s="156"/>
      <c r="B21" s="157"/>
      <c r="C21" s="158"/>
      <c r="D21" s="156"/>
      <c r="E21" s="159"/>
      <c r="F21" s="159"/>
      <c r="G21" s="159"/>
      <c r="H21" s="159"/>
      <c r="I21" s="164"/>
    </row>
    <row r="22" customHeight="1" spans="1:9">
      <c r="A22" s="156"/>
      <c r="B22" s="157"/>
      <c r="C22" s="158"/>
      <c r="D22" s="156"/>
      <c r="E22" s="159"/>
      <c r="F22" s="159"/>
      <c r="G22" s="159"/>
      <c r="H22" s="159"/>
      <c r="I22" s="164"/>
    </row>
    <row r="23" customHeight="1" spans="1:9">
      <c r="A23" s="156"/>
      <c r="B23" s="157"/>
      <c r="C23" s="158"/>
      <c r="D23" s="156"/>
      <c r="E23" s="159"/>
      <c r="F23" s="159"/>
      <c r="G23" s="159"/>
      <c r="H23" s="159"/>
      <c r="I23" s="164"/>
    </row>
    <row r="24" customHeight="1" spans="1:9">
      <c r="A24" s="156"/>
      <c r="B24" s="157"/>
      <c r="C24" s="158"/>
      <c r="D24" s="156"/>
      <c r="E24" s="159"/>
      <c r="F24" s="159"/>
      <c r="G24" s="159"/>
      <c r="H24" s="159"/>
      <c r="I24" s="164"/>
    </row>
    <row r="25" customHeight="1" spans="1:9">
      <c r="A25" s="156"/>
      <c r="B25" s="157"/>
      <c r="C25" s="158"/>
      <c r="D25" s="156"/>
      <c r="E25" s="159"/>
      <c r="F25" s="159"/>
      <c r="G25" s="159"/>
      <c r="H25" s="159"/>
      <c r="I25" s="164"/>
    </row>
    <row r="26" customHeight="1" spans="1:9">
      <c r="A26" s="156"/>
      <c r="B26" s="157"/>
      <c r="C26" s="158"/>
      <c r="D26" s="156"/>
      <c r="E26" s="159"/>
      <c r="F26" s="159"/>
      <c r="G26" s="159"/>
      <c r="H26" s="159"/>
      <c r="I26" s="164"/>
    </row>
    <row r="27" customHeight="1" spans="1:9">
      <c r="A27" s="161" t="s">
        <v>1441</v>
      </c>
      <c r="B27" s="227"/>
      <c r="C27" s="158"/>
      <c r="D27" s="156"/>
      <c r="E27" s="159">
        <f>SUM(E6:E26)</f>
        <v>0</v>
      </c>
      <c r="F27" s="159"/>
      <c r="G27" s="159">
        <f>SUM(G6:G26)</f>
        <v>0</v>
      </c>
      <c r="H27" s="159">
        <f>SUM(H6:H26)</f>
        <v>0</v>
      </c>
      <c r="I27" s="164"/>
    </row>
    <row r="28" customHeight="1" spans="1:8">
      <c r="A28" s="169" t="str">
        <f>封面!D11&amp;封面!G11</f>
        <v>产权持有单位填表人：丁旭伟</v>
      </c>
      <c r="E28" s="150"/>
      <c r="F28" s="150"/>
      <c r="G28" s="150" t="str">
        <f>"评估人员："&amp;封面!G38</f>
        <v>评估人员：</v>
      </c>
      <c r="H28" s="150"/>
    </row>
    <row r="29" customHeight="1" spans="1:8">
      <c r="A29" s="139" t="str">
        <f>CONCATENATE(封面!D13,封面!F13,封面!G13,封面!H13,封面!I13,封面!J13,封面!K13)</f>
        <v>填表日期：2023年11月7日</v>
      </c>
      <c r="E29" s="150"/>
      <c r="F29" s="150"/>
      <c r="G29" s="150"/>
      <c r="H29" s="150"/>
    </row>
  </sheetData>
  <mergeCells count="3">
    <mergeCell ref="A2:I2"/>
    <mergeCell ref="A3:I3"/>
    <mergeCell ref="A27:B27"/>
  </mergeCells>
  <hyperlinks>
    <hyperlink ref="A1" location="索引目录!I7" display="返回索引页"/>
    <hyperlink ref="B1" location="流动负债汇总!B7" display="返回"/>
  </hyperlinks>
  <printOptions horizontalCentered="1"/>
  <pageMargins left="0.354166666666667" right="0.354166666666667" top="0.786805555555556" bottom="0.786805555555556" header="1.02291666666667" footer="0.511805555555556"/>
  <pageSetup paperSize="9" scale="83" fitToHeight="0" orientation="landscape"/>
  <headerFooter alignWithMargins="0">
    <oddHeader>&amp;R&amp;"宋体,常规"&amp;10表&amp;"Times New Roman,常规"5-2
&amp;"宋体,常规"共&amp;"Times New Roman,常规"&amp;N&amp;"宋体,常规"页第&amp;"Times New Roman,常规"&amp;P&amp;"宋体,常规"页</oddHeader>
  </headerFooter>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33"/>
  <sheetViews>
    <sheetView workbookViewId="0">
      <selection activeCell="L19" sqref="L19"/>
    </sheetView>
  </sheetViews>
  <sheetFormatPr defaultColWidth="9" defaultRowHeight="15.75"/>
  <cols>
    <col min="1" max="1" width="7.58333333333333" style="173" customWidth="1"/>
    <col min="2" max="2" width="32.1666666666667" style="174" customWidth="1"/>
    <col min="3" max="3" width="10.1666666666667" style="174" customWidth="1"/>
    <col min="4" max="4" width="10.6666666666667" style="174" customWidth="1"/>
    <col min="5" max="5" width="10.1666666666667" style="174" customWidth="1"/>
    <col min="6" max="6" width="18.5833333333333" style="174" customWidth="1" outlineLevel="1"/>
    <col min="7" max="7" width="18.5833333333333" style="175" customWidth="1" outlineLevel="1"/>
    <col min="8" max="9" width="18.5833333333333" style="174" customWidth="1"/>
    <col min="10" max="10" width="16.1666666666667" style="174" customWidth="1"/>
  </cols>
  <sheetData>
    <row r="1" spans="1:10">
      <c r="A1" s="209" t="s">
        <v>1060</v>
      </c>
      <c r="B1" s="177" t="s">
        <v>1061</v>
      </c>
      <c r="C1" s="178"/>
      <c r="D1" s="178"/>
      <c r="E1" s="178"/>
      <c r="F1" s="178"/>
      <c r="G1" s="179"/>
      <c r="H1" s="178"/>
      <c r="I1" s="178"/>
      <c r="J1" s="178"/>
    </row>
    <row r="2" ht="22.5" spans="1:10">
      <c r="A2" s="180" t="s">
        <v>1442</v>
      </c>
      <c r="B2" s="181"/>
      <c r="C2" s="181"/>
      <c r="D2" s="181"/>
      <c r="E2" s="181"/>
      <c r="F2" s="181"/>
      <c r="G2" s="181"/>
      <c r="H2" s="181"/>
      <c r="I2" s="181"/>
      <c r="J2" s="181"/>
    </row>
    <row r="3" spans="1:10">
      <c r="A3" s="182" t="str">
        <f>CONCATENATE(封面!D9,封面!F9,封面!G9,封面!H9,封面!I9,封面!J9,封面!K9)</f>
        <v>评估基准日：2023年9月30日</v>
      </c>
      <c r="B3" s="182"/>
      <c r="C3" s="182"/>
      <c r="D3" s="182"/>
      <c r="E3" s="182"/>
      <c r="F3" s="182"/>
      <c r="G3" s="182"/>
      <c r="H3" s="182"/>
      <c r="I3" s="197"/>
      <c r="J3" s="197"/>
    </row>
    <row r="4" spans="1:10">
      <c r="A4" s="173" t="str">
        <f>封面!D7&amp;封面!F7</f>
        <v>产权持有人：杭州汽轮新能源有限公司</v>
      </c>
      <c r="J4" s="198" t="s">
        <v>1027</v>
      </c>
    </row>
    <row r="5" spans="1:10">
      <c r="A5" s="183" t="s">
        <v>1063</v>
      </c>
      <c r="B5" s="184" t="s">
        <v>335</v>
      </c>
      <c r="C5" s="184" t="s">
        <v>1064</v>
      </c>
      <c r="D5" s="184" t="s">
        <v>1106</v>
      </c>
      <c r="E5" s="184" t="s">
        <v>1443</v>
      </c>
      <c r="F5" s="184" t="s">
        <v>1044</v>
      </c>
      <c r="G5" s="242" t="s">
        <v>292</v>
      </c>
      <c r="H5" s="185" t="s">
        <v>1047</v>
      </c>
      <c r="I5" s="184" t="s">
        <v>1048</v>
      </c>
      <c r="J5" s="184" t="s">
        <v>1050</v>
      </c>
    </row>
    <row r="6" spans="1:10">
      <c r="A6" s="186" t="str">
        <f>IF(B6="","",COUNT(A$5:A5)+1)</f>
        <v/>
      </c>
      <c r="B6" s="187"/>
      <c r="C6" s="188"/>
      <c r="D6" s="188"/>
      <c r="E6" s="283"/>
      <c r="F6" s="189"/>
      <c r="G6" s="190"/>
      <c r="H6" s="189" t="str">
        <f>IF(B6="","",F6+G6)</f>
        <v/>
      </c>
      <c r="I6" s="189" t="str">
        <f>IF(B6="","",IF($BB$3="是",BU6,""))</f>
        <v/>
      </c>
      <c r="J6" s="199"/>
    </row>
    <row r="7" spans="1:10">
      <c r="A7" s="186" t="str">
        <f>IF(B7="","",COUNT(A$5:A6)+1)</f>
        <v/>
      </c>
      <c r="B7" s="187"/>
      <c r="C7" s="188"/>
      <c r="D7" s="188"/>
      <c r="E7" s="283"/>
      <c r="F7" s="189"/>
      <c r="G7" s="190"/>
      <c r="H7" s="189" t="str">
        <f t="shared" ref="H7:H25" si="0">IF(B7="","",F7+G7)</f>
        <v/>
      </c>
      <c r="I7" s="189" t="str">
        <f t="shared" ref="I7:I25" si="1">IF(B7="","",IF($BB$3="是",BU7,""))</f>
        <v/>
      </c>
      <c r="J7" s="199"/>
    </row>
    <row r="8" spans="1:10">
      <c r="A8" s="186" t="str">
        <f>IF(B8="","",COUNT(A$5:A7)+1)</f>
        <v/>
      </c>
      <c r="B8" s="187"/>
      <c r="C8" s="188"/>
      <c r="D8" s="188"/>
      <c r="E8" s="283"/>
      <c r="F8" s="189"/>
      <c r="G8" s="190"/>
      <c r="H8" s="189" t="str">
        <f t="shared" si="0"/>
        <v/>
      </c>
      <c r="I8" s="189" t="str">
        <f t="shared" si="1"/>
        <v/>
      </c>
      <c r="J8" s="199"/>
    </row>
    <row r="9" spans="1:10">
      <c r="A9" s="186" t="str">
        <f>IF(B9="","",COUNT(A$5:A8)+1)</f>
        <v/>
      </c>
      <c r="B9" s="187"/>
      <c r="C9" s="188"/>
      <c r="D9" s="188"/>
      <c r="E9" s="283"/>
      <c r="F9" s="189"/>
      <c r="G9" s="190"/>
      <c r="H9" s="189" t="str">
        <f t="shared" si="0"/>
        <v/>
      </c>
      <c r="I9" s="189" t="str">
        <f t="shared" si="1"/>
        <v/>
      </c>
      <c r="J9" s="199"/>
    </row>
    <row r="10" spans="1:10">
      <c r="A10" s="186" t="str">
        <f>IF(B10="","",COUNT(A$5:A9)+1)</f>
        <v/>
      </c>
      <c r="B10" s="187"/>
      <c r="C10" s="188"/>
      <c r="D10" s="188"/>
      <c r="E10" s="283"/>
      <c r="F10" s="189"/>
      <c r="G10" s="190"/>
      <c r="H10" s="189" t="str">
        <f t="shared" si="0"/>
        <v/>
      </c>
      <c r="I10" s="189" t="str">
        <f t="shared" si="1"/>
        <v/>
      </c>
      <c r="J10" s="199"/>
    </row>
    <row r="11" spans="1:10">
      <c r="A11" s="186" t="str">
        <f>IF(B11="","",COUNT(A$5:A10)+1)</f>
        <v/>
      </c>
      <c r="B11" s="187"/>
      <c r="C11" s="188"/>
      <c r="D11" s="188"/>
      <c r="E11" s="283"/>
      <c r="F11" s="189"/>
      <c r="G11" s="190"/>
      <c r="H11" s="189" t="str">
        <f t="shared" si="0"/>
        <v/>
      </c>
      <c r="I11" s="189" t="str">
        <f t="shared" si="1"/>
        <v/>
      </c>
      <c r="J11" s="199"/>
    </row>
    <row r="12" spans="1:10">
      <c r="A12" s="186" t="str">
        <f>IF(B12="","",COUNT(A$5:A11)+1)</f>
        <v/>
      </c>
      <c r="B12" s="187"/>
      <c r="C12" s="188"/>
      <c r="D12" s="188"/>
      <c r="E12" s="283"/>
      <c r="F12" s="189"/>
      <c r="G12" s="190"/>
      <c r="H12" s="189" t="str">
        <f t="shared" si="0"/>
        <v/>
      </c>
      <c r="I12" s="189" t="str">
        <f t="shared" si="1"/>
        <v/>
      </c>
      <c r="J12" s="199"/>
    </row>
    <row r="13" spans="1:10">
      <c r="A13" s="186" t="str">
        <f>IF(B13="","",COUNT(A$5:A12)+1)</f>
        <v/>
      </c>
      <c r="B13" s="187"/>
      <c r="C13" s="188"/>
      <c r="D13" s="188"/>
      <c r="E13" s="283"/>
      <c r="F13" s="189"/>
      <c r="G13" s="190"/>
      <c r="H13" s="189" t="str">
        <f t="shared" si="0"/>
        <v/>
      </c>
      <c r="I13" s="189" t="str">
        <f t="shared" si="1"/>
        <v/>
      </c>
      <c r="J13" s="199"/>
    </row>
    <row r="14" spans="1:10">
      <c r="A14" s="186" t="str">
        <f>IF(B14="","",COUNT(A$5:A13)+1)</f>
        <v/>
      </c>
      <c r="B14" s="187"/>
      <c r="C14" s="188"/>
      <c r="D14" s="188"/>
      <c r="E14" s="283"/>
      <c r="F14" s="189"/>
      <c r="G14" s="190"/>
      <c r="H14" s="189" t="str">
        <f t="shared" si="0"/>
        <v/>
      </c>
      <c r="I14" s="189" t="str">
        <f t="shared" si="1"/>
        <v/>
      </c>
      <c r="J14" s="199"/>
    </row>
    <row r="15" spans="1:10">
      <c r="A15" s="186" t="str">
        <f>IF(B15="","",COUNT(A$5:A14)+1)</f>
        <v/>
      </c>
      <c r="B15" s="187"/>
      <c r="C15" s="188"/>
      <c r="D15" s="188"/>
      <c r="E15" s="283"/>
      <c r="F15" s="189"/>
      <c r="G15" s="190"/>
      <c r="H15" s="189" t="str">
        <f t="shared" si="0"/>
        <v/>
      </c>
      <c r="I15" s="189" t="str">
        <f t="shared" si="1"/>
        <v/>
      </c>
      <c r="J15" s="199"/>
    </row>
    <row r="16" spans="1:10">
      <c r="A16" s="186" t="str">
        <f>IF(B16="","",COUNT(A$5:A15)+1)</f>
        <v/>
      </c>
      <c r="B16" s="187"/>
      <c r="C16" s="188"/>
      <c r="D16" s="188"/>
      <c r="E16" s="283"/>
      <c r="F16" s="189"/>
      <c r="G16" s="190"/>
      <c r="H16" s="189" t="str">
        <f t="shared" si="0"/>
        <v/>
      </c>
      <c r="I16" s="189" t="str">
        <f t="shared" si="1"/>
        <v/>
      </c>
      <c r="J16" s="199"/>
    </row>
    <row r="17" spans="1:10">
      <c r="A17" s="186" t="str">
        <f>IF(B17="","",COUNT(A$5:A16)+1)</f>
        <v/>
      </c>
      <c r="B17" s="187"/>
      <c r="C17" s="188"/>
      <c r="D17" s="188"/>
      <c r="E17" s="283"/>
      <c r="F17" s="189"/>
      <c r="G17" s="190"/>
      <c r="H17" s="189" t="str">
        <f t="shared" si="0"/>
        <v/>
      </c>
      <c r="I17" s="189" t="str">
        <f t="shared" si="1"/>
        <v/>
      </c>
      <c r="J17" s="199"/>
    </row>
    <row r="18" spans="1:10">
      <c r="A18" s="186" t="str">
        <f>IF(B18="","",COUNT(A$5:A17)+1)</f>
        <v/>
      </c>
      <c r="B18" s="187"/>
      <c r="C18" s="188"/>
      <c r="D18" s="188"/>
      <c r="E18" s="283"/>
      <c r="F18" s="189"/>
      <c r="G18" s="190"/>
      <c r="H18" s="189" t="str">
        <f t="shared" si="0"/>
        <v/>
      </c>
      <c r="I18" s="189" t="str">
        <f t="shared" si="1"/>
        <v/>
      </c>
      <c r="J18" s="199"/>
    </row>
    <row r="19" spans="1:10">
      <c r="A19" s="186" t="str">
        <f>IF(B19="","",COUNT(A$5:A18)+1)</f>
        <v/>
      </c>
      <c r="B19" s="187"/>
      <c r="C19" s="188"/>
      <c r="D19" s="188"/>
      <c r="E19" s="283"/>
      <c r="F19" s="189"/>
      <c r="G19" s="190"/>
      <c r="H19" s="189" t="str">
        <f t="shared" si="0"/>
        <v/>
      </c>
      <c r="I19" s="189" t="str">
        <f t="shared" si="1"/>
        <v/>
      </c>
      <c r="J19" s="199"/>
    </row>
    <row r="20" spans="1:10">
      <c r="A20" s="186" t="str">
        <f>IF(B20="","",COUNT(A$5:A19)+1)</f>
        <v/>
      </c>
      <c r="B20" s="187"/>
      <c r="C20" s="188"/>
      <c r="D20" s="188"/>
      <c r="E20" s="283"/>
      <c r="F20" s="189"/>
      <c r="G20" s="190"/>
      <c r="H20" s="189" t="str">
        <f t="shared" si="0"/>
        <v/>
      </c>
      <c r="I20" s="189" t="str">
        <f t="shared" si="1"/>
        <v/>
      </c>
      <c r="J20" s="199"/>
    </row>
    <row r="21" spans="1:10">
      <c r="A21" s="186" t="str">
        <f>IF(B21="","",COUNT(A$5:A20)+1)</f>
        <v/>
      </c>
      <c r="B21" s="187"/>
      <c r="C21" s="188"/>
      <c r="D21" s="188"/>
      <c r="E21" s="283"/>
      <c r="F21" s="189"/>
      <c r="G21" s="190"/>
      <c r="H21" s="189" t="str">
        <f t="shared" si="0"/>
        <v/>
      </c>
      <c r="I21" s="189" t="str">
        <f t="shared" si="1"/>
        <v/>
      </c>
      <c r="J21" s="199"/>
    </row>
    <row r="22" spans="1:10">
      <c r="A22" s="186" t="str">
        <f>IF(B22="","",COUNT(A$5:A21)+1)</f>
        <v/>
      </c>
      <c r="B22" s="187"/>
      <c r="C22" s="188"/>
      <c r="D22" s="188"/>
      <c r="E22" s="283"/>
      <c r="F22" s="189"/>
      <c r="G22" s="190"/>
      <c r="H22" s="189" t="str">
        <f t="shared" si="0"/>
        <v/>
      </c>
      <c r="I22" s="189" t="str">
        <f t="shared" si="1"/>
        <v/>
      </c>
      <c r="J22" s="199"/>
    </row>
    <row r="23" spans="1:10">
      <c r="A23" s="186" t="str">
        <f>IF(B23="","",COUNT(A$5:A22)+1)</f>
        <v/>
      </c>
      <c r="B23" s="187"/>
      <c r="C23" s="188"/>
      <c r="D23" s="188"/>
      <c r="E23" s="283"/>
      <c r="F23" s="189"/>
      <c r="G23" s="190"/>
      <c r="H23" s="189" t="str">
        <f t="shared" si="0"/>
        <v/>
      </c>
      <c r="I23" s="189" t="str">
        <f t="shared" si="1"/>
        <v/>
      </c>
      <c r="J23" s="199"/>
    </row>
    <row r="24" spans="1:10">
      <c r="A24" s="186" t="str">
        <f>IF(B24="","",COUNT(A$5:A23)+1)</f>
        <v/>
      </c>
      <c r="B24" s="187"/>
      <c r="C24" s="188"/>
      <c r="D24" s="188"/>
      <c r="E24" s="283"/>
      <c r="F24" s="189"/>
      <c r="G24" s="190"/>
      <c r="H24" s="189" t="str">
        <f t="shared" si="0"/>
        <v/>
      </c>
      <c r="I24" s="189" t="str">
        <f t="shared" si="1"/>
        <v/>
      </c>
      <c r="J24" s="199"/>
    </row>
    <row r="25" spans="1:10">
      <c r="A25" s="186" t="str">
        <f>IF(B25="","",SUBTOTAL(103,B$6:B25))</f>
        <v/>
      </c>
      <c r="B25" s="187"/>
      <c r="C25" s="188"/>
      <c r="D25" s="188"/>
      <c r="E25" s="283"/>
      <c r="F25" s="189"/>
      <c r="G25" s="190"/>
      <c r="H25" s="189" t="str">
        <f t="shared" si="0"/>
        <v/>
      </c>
      <c r="I25" s="189" t="str">
        <f t="shared" si="1"/>
        <v/>
      </c>
      <c r="J25" s="199"/>
    </row>
    <row r="26" spans="1:10">
      <c r="A26" s="191" t="s">
        <v>1444</v>
      </c>
      <c r="B26" s="191"/>
      <c r="C26" s="284"/>
      <c r="D26" s="284"/>
      <c r="E26" s="283"/>
      <c r="F26" s="189">
        <f>SUM(F6:F25)</f>
        <v>0</v>
      </c>
      <c r="G26" s="190"/>
      <c r="H26" s="189">
        <f>SUM(H6:H25)</f>
        <v>0</v>
      </c>
      <c r="I26" s="189">
        <f>SUM(I6:I25)</f>
        <v>0</v>
      </c>
      <c r="J26" s="199"/>
    </row>
    <row r="27" spans="1:9">
      <c r="A27" s="173" t="str">
        <f>封面!D11&amp;封面!G11</f>
        <v>产权持有单位填表人：丁旭伟</v>
      </c>
      <c r="B27" s="193"/>
      <c r="C27" s="193"/>
      <c r="D27" s="193"/>
      <c r="E27" s="193"/>
      <c r="F27" s="193"/>
      <c r="I27" s="195" t="str">
        <f>"评估人员："&amp;封面!G38</f>
        <v>评估人员：</v>
      </c>
    </row>
    <row r="28" spans="1:6">
      <c r="A28" s="173" t="str">
        <f>CONCATENATE(封面!D13,封面!F13,封面!G13,封面!H13,封面!I13,封面!J13,封面!K13)</f>
        <v>填表日期：2023年11月7日</v>
      </c>
      <c r="B28" s="193"/>
      <c r="C28" s="193"/>
      <c r="D28" s="193"/>
      <c r="E28" s="193"/>
      <c r="F28" s="193"/>
    </row>
    <row r="29" spans="1:6">
      <c r="A29" s="196"/>
      <c r="B29" s="193"/>
      <c r="C29" s="193"/>
      <c r="D29" s="193"/>
      <c r="E29" s="193"/>
      <c r="F29" s="193"/>
    </row>
    <row r="30" spans="1:6">
      <c r="A30" s="196"/>
      <c r="B30" s="193"/>
      <c r="C30" s="193"/>
      <c r="D30" s="193"/>
      <c r="E30" s="193"/>
      <c r="F30" s="193"/>
    </row>
    <row r="31" spans="1:6">
      <c r="A31" s="196"/>
      <c r="B31" s="193"/>
      <c r="C31" s="193"/>
      <c r="D31" s="193"/>
      <c r="E31" s="193"/>
      <c r="F31" s="193"/>
    </row>
    <row r="32" spans="1:6">
      <c r="A32" s="196"/>
      <c r="B32" s="193"/>
      <c r="C32" s="193"/>
      <c r="D32" s="193"/>
      <c r="E32" s="193"/>
      <c r="F32" s="193"/>
    </row>
    <row r="33" spans="1:6">
      <c r="A33" s="196"/>
      <c r="B33" s="193"/>
      <c r="C33" s="193"/>
      <c r="D33" s="193"/>
      <c r="E33" s="193"/>
      <c r="F33" s="193"/>
    </row>
  </sheetData>
  <mergeCells count="3">
    <mergeCell ref="A2:J2"/>
    <mergeCell ref="A3:J3"/>
    <mergeCell ref="A26:B26"/>
  </mergeCells>
  <hyperlinks>
    <hyperlink ref="A1" location="索引目录!I8" display="返回索引页"/>
    <hyperlink ref="B1" location="流动负债汇总!B8" display="返回"/>
  </hyperlinks>
  <pageMargins left="0.707638888888889" right="0.707638888888889" top="0.747916666666667" bottom="0.747916666666667" header="0.313888888888889" footer="0.313888888888889"/>
  <pageSetup paperSize="9" scale="76" orientation="landscape"/>
  <headerFooter>
    <oddHeader>&amp;R&amp;"宋体,常规"表&amp;"Times New Roman,常规"5-3
&amp;"宋体,常规"共&amp;"Times New Roman,常规"&amp;N&amp;"宋体,常规"页第&amp;"Times New Roman,常规"&amp;P&amp;"宋体,常规"页</oddHeader>
  </headerFooter>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29"/>
  <sheetViews>
    <sheetView workbookViewId="0">
      <selection activeCell="L19" sqref="L19"/>
    </sheetView>
  </sheetViews>
  <sheetFormatPr defaultColWidth="9" defaultRowHeight="15.75" customHeight="1"/>
  <cols>
    <col min="1" max="1" width="6.66666666666667" style="139" customWidth="1"/>
    <col min="2" max="2" width="27" style="139" customWidth="1"/>
    <col min="3" max="4" width="11" style="140" customWidth="1"/>
    <col min="5" max="5" width="10.5" style="139" customWidth="1"/>
    <col min="6" max="7" width="16" style="139" customWidth="1" outlineLevel="1"/>
    <col min="8" max="9" width="18.6666666666667" style="139" customWidth="1"/>
    <col min="10" max="10" width="16.6666666666667" style="139" customWidth="1"/>
    <col min="11" max="16384" width="9" style="139"/>
  </cols>
  <sheetData>
    <row r="1" customHeight="1" spans="1:10">
      <c r="A1" s="142" t="s">
        <v>118</v>
      </c>
      <c r="B1" s="143" t="s">
        <v>261</v>
      </c>
      <c r="C1" s="144"/>
      <c r="D1" s="144"/>
      <c r="E1" s="145"/>
      <c r="F1" s="146"/>
      <c r="G1" s="146"/>
      <c r="H1" s="146"/>
      <c r="I1" s="146"/>
      <c r="J1" s="145"/>
    </row>
    <row r="2" s="137" customFormat="1" ht="30" customHeight="1" spans="1:10">
      <c r="A2" s="148" t="s">
        <v>1445</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F4" s="150"/>
      <c r="G4" s="150"/>
      <c r="H4" s="150"/>
      <c r="I4" s="150"/>
      <c r="J4" s="163" t="s">
        <v>120</v>
      </c>
    </row>
    <row r="5" s="138" customFormat="1" customHeight="1" spans="1:10">
      <c r="A5" s="152" t="s">
        <v>183</v>
      </c>
      <c r="B5" s="152" t="s">
        <v>335</v>
      </c>
      <c r="C5" s="153" t="s">
        <v>341</v>
      </c>
      <c r="D5" s="153" t="s">
        <v>1092</v>
      </c>
      <c r="E5" s="152" t="s">
        <v>322</v>
      </c>
      <c r="F5" s="154" t="s">
        <v>264</v>
      </c>
      <c r="G5" s="154" t="s">
        <v>292</v>
      </c>
      <c r="H5" s="170" t="s">
        <v>265</v>
      </c>
      <c r="I5" s="170" t="s">
        <v>266</v>
      </c>
      <c r="J5" s="152" t="s">
        <v>186</v>
      </c>
    </row>
    <row r="6" customHeight="1" spans="1:10">
      <c r="A6" s="156"/>
      <c r="B6" s="157"/>
      <c r="C6" s="158"/>
      <c r="D6" s="158"/>
      <c r="E6" s="156"/>
      <c r="F6" s="159"/>
      <c r="G6" s="159"/>
      <c r="H6" s="159"/>
      <c r="I6" s="159"/>
      <c r="J6" s="164"/>
    </row>
    <row r="7" customHeight="1" spans="1:10">
      <c r="A7" s="156"/>
      <c r="B7" s="157"/>
      <c r="C7" s="158"/>
      <c r="D7" s="158"/>
      <c r="E7" s="156"/>
      <c r="F7" s="159"/>
      <c r="G7" s="159"/>
      <c r="H7" s="159"/>
      <c r="I7" s="159"/>
      <c r="J7" s="164"/>
    </row>
    <row r="8" customHeight="1" spans="1:10">
      <c r="A8" s="156"/>
      <c r="B8" s="157"/>
      <c r="C8" s="158"/>
      <c r="D8" s="158"/>
      <c r="E8" s="156"/>
      <c r="F8" s="159"/>
      <c r="G8" s="159"/>
      <c r="H8" s="159"/>
      <c r="I8" s="159"/>
      <c r="J8" s="164"/>
    </row>
    <row r="9" customHeight="1" spans="1:10">
      <c r="A9" s="156"/>
      <c r="B9" s="157"/>
      <c r="C9" s="158"/>
      <c r="D9" s="158"/>
      <c r="E9" s="156"/>
      <c r="F9" s="159"/>
      <c r="G9" s="159"/>
      <c r="H9" s="159"/>
      <c r="I9" s="159"/>
      <c r="J9" s="164"/>
    </row>
    <row r="10" customHeight="1" spans="1:10">
      <c r="A10" s="156"/>
      <c r="B10" s="157"/>
      <c r="C10" s="158"/>
      <c r="D10" s="158"/>
      <c r="E10" s="156"/>
      <c r="F10" s="159"/>
      <c r="G10" s="159"/>
      <c r="H10" s="159"/>
      <c r="I10" s="159"/>
      <c r="J10" s="164"/>
    </row>
    <row r="11" customHeight="1" spans="1:10">
      <c r="A11" s="156"/>
      <c r="B11" s="157"/>
      <c r="C11" s="158"/>
      <c r="D11" s="158"/>
      <c r="E11" s="156"/>
      <c r="F11" s="159"/>
      <c r="G11" s="159"/>
      <c r="H11" s="159"/>
      <c r="I11" s="159"/>
      <c r="J11" s="164"/>
    </row>
    <row r="12" customHeight="1" spans="1:10">
      <c r="A12" s="156"/>
      <c r="B12" s="157"/>
      <c r="C12" s="158"/>
      <c r="D12" s="158"/>
      <c r="E12" s="156"/>
      <c r="F12" s="159"/>
      <c r="G12" s="159"/>
      <c r="H12" s="159"/>
      <c r="I12" s="159"/>
      <c r="J12" s="164"/>
    </row>
    <row r="13" customHeight="1" spans="1:10">
      <c r="A13" s="156"/>
      <c r="B13" s="157"/>
      <c r="C13" s="158"/>
      <c r="D13" s="158"/>
      <c r="E13" s="156"/>
      <c r="F13" s="159"/>
      <c r="G13" s="159"/>
      <c r="H13" s="159"/>
      <c r="I13" s="159"/>
      <c r="J13" s="164"/>
    </row>
    <row r="14" customHeight="1" spans="1:10">
      <c r="A14" s="156"/>
      <c r="B14" s="157"/>
      <c r="C14" s="158"/>
      <c r="D14" s="158"/>
      <c r="E14" s="156"/>
      <c r="F14" s="159"/>
      <c r="G14" s="159"/>
      <c r="H14" s="159"/>
      <c r="I14" s="159"/>
      <c r="J14" s="164"/>
    </row>
    <row r="15" customHeight="1" spans="1:10">
      <c r="A15" s="156"/>
      <c r="B15" s="157"/>
      <c r="C15" s="158"/>
      <c r="D15" s="158"/>
      <c r="E15" s="156"/>
      <c r="F15" s="159"/>
      <c r="G15" s="159"/>
      <c r="H15" s="159"/>
      <c r="I15" s="159"/>
      <c r="J15" s="164"/>
    </row>
    <row r="16" customHeight="1" spans="1:10">
      <c r="A16" s="156"/>
      <c r="B16" s="157"/>
      <c r="C16" s="158"/>
      <c r="D16" s="158"/>
      <c r="E16" s="156"/>
      <c r="F16" s="159"/>
      <c r="G16" s="159"/>
      <c r="H16" s="159"/>
      <c r="I16" s="159"/>
      <c r="J16" s="164"/>
    </row>
    <row r="17" customHeight="1" spans="1:10">
      <c r="A17" s="156"/>
      <c r="B17" s="157"/>
      <c r="C17" s="158"/>
      <c r="D17" s="158"/>
      <c r="E17" s="156"/>
      <c r="F17" s="159"/>
      <c r="G17" s="159"/>
      <c r="H17" s="159"/>
      <c r="I17" s="159"/>
      <c r="J17" s="164"/>
    </row>
    <row r="18" customHeight="1" spans="1:10">
      <c r="A18" s="156"/>
      <c r="B18" s="157"/>
      <c r="C18" s="158"/>
      <c r="D18" s="158"/>
      <c r="E18" s="156"/>
      <c r="F18" s="159"/>
      <c r="G18" s="159"/>
      <c r="H18" s="159"/>
      <c r="I18" s="159"/>
      <c r="J18" s="164"/>
    </row>
    <row r="19" customHeight="1" spans="1:10">
      <c r="A19" s="156"/>
      <c r="B19" s="157"/>
      <c r="C19" s="158"/>
      <c r="D19" s="158"/>
      <c r="E19" s="156"/>
      <c r="F19" s="159"/>
      <c r="G19" s="159"/>
      <c r="H19" s="159"/>
      <c r="I19" s="159"/>
      <c r="J19" s="164"/>
    </row>
    <row r="20" customHeight="1" spans="1:10">
      <c r="A20" s="156"/>
      <c r="B20" s="157"/>
      <c r="C20" s="158"/>
      <c r="D20" s="158"/>
      <c r="E20" s="156"/>
      <c r="F20" s="159"/>
      <c r="G20" s="159"/>
      <c r="H20" s="159"/>
      <c r="I20" s="159"/>
      <c r="J20" s="164"/>
    </row>
    <row r="21" customHeight="1" spans="1:10">
      <c r="A21" s="156"/>
      <c r="B21" s="157"/>
      <c r="C21" s="158"/>
      <c r="D21" s="158"/>
      <c r="E21" s="156"/>
      <c r="F21" s="159"/>
      <c r="G21" s="159"/>
      <c r="H21" s="159"/>
      <c r="I21" s="159"/>
      <c r="J21" s="164"/>
    </row>
    <row r="22" customHeight="1" spans="1:10">
      <c r="A22" s="156"/>
      <c r="B22" s="157"/>
      <c r="C22" s="158"/>
      <c r="D22" s="158"/>
      <c r="E22" s="156"/>
      <c r="F22" s="159"/>
      <c r="G22" s="159"/>
      <c r="H22" s="159"/>
      <c r="I22" s="159"/>
      <c r="J22" s="164"/>
    </row>
    <row r="23" customHeight="1" spans="1:10">
      <c r="A23" s="156"/>
      <c r="B23" s="157"/>
      <c r="C23" s="158"/>
      <c r="D23" s="158"/>
      <c r="E23" s="156"/>
      <c r="F23" s="159"/>
      <c r="G23" s="159"/>
      <c r="H23" s="159"/>
      <c r="I23" s="159"/>
      <c r="J23" s="164"/>
    </row>
    <row r="24" customHeight="1" spans="1:10">
      <c r="A24" s="156"/>
      <c r="B24" s="157"/>
      <c r="C24" s="158"/>
      <c r="D24" s="158"/>
      <c r="E24" s="156"/>
      <c r="F24" s="159"/>
      <c r="G24" s="159"/>
      <c r="H24" s="159"/>
      <c r="I24" s="159"/>
      <c r="J24" s="164"/>
    </row>
    <row r="25" customHeight="1" spans="1:10">
      <c r="A25" s="156"/>
      <c r="B25" s="157"/>
      <c r="C25" s="158"/>
      <c r="D25" s="158"/>
      <c r="E25" s="156"/>
      <c r="F25" s="159"/>
      <c r="G25" s="159"/>
      <c r="H25" s="159"/>
      <c r="I25" s="159"/>
      <c r="J25" s="164"/>
    </row>
    <row r="26" customHeight="1" spans="1:10">
      <c r="A26" s="156"/>
      <c r="B26" s="157"/>
      <c r="C26" s="158"/>
      <c r="D26" s="158"/>
      <c r="E26" s="156"/>
      <c r="F26" s="159"/>
      <c r="G26" s="159"/>
      <c r="H26" s="159"/>
      <c r="I26" s="159"/>
      <c r="J26" s="164"/>
    </row>
    <row r="27" customHeight="1" spans="1:10">
      <c r="A27" s="161" t="s">
        <v>1444</v>
      </c>
      <c r="B27" s="227"/>
      <c r="C27" s="158"/>
      <c r="D27" s="158"/>
      <c r="E27" s="156"/>
      <c r="F27" s="159">
        <f>SUM(F6:F26)</f>
        <v>0</v>
      </c>
      <c r="G27" s="159"/>
      <c r="H27" s="159">
        <f>SUM(H6:H26)</f>
        <v>0</v>
      </c>
      <c r="I27" s="159">
        <f>SUM(I6:I26)</f>
        <v>0</v>
      </c>
      <c r="J27" s="164"/>
    </row>
    <row r="28" customHeight="1" spans="1:9">
      <c r="A28" s="139" t="str">
        <f>封面!D11&amp;封面!G11</f>
        <v>产权持有单位填表人：丁旭伟</v>
      </c>
      <c r="F28" s="150"/>
      <c r="G28" s="150"/>
      <c r="H28" s="150" t="str">
        <f>"评估人员："&amp;封面!G38</f>
        <v>评估人员：</v>
      </c>
      <c r="I28" s="150"/>
    </row>
    <row r="29" customHeight="1" spans="1:9">
      <c r="A29" s="139" t="str">
        <f>CONCATENATE(封面!D13,封面!F13,封面!G13,封面!H13,封面!I13,封面!J13,封面!K13)</f>
        <v>填表日期：2023年11月7日</v>
      </c>
      <c r="F29" s="150"/>
      <c r="G29" s="150"/>
      <c r="H29" s="150"/>
      <c r="I29" s="150"/>
    </row>
  </sheetData>
  <mergeCells count="3">
    <mergeCell ref="A2:J2"/>
    <mergeCell ref="A3:J3"/>
    <mergeCell ref="A27:B27"/>
  </mergeCells>
  <hyperlinks>
    <hyperlink ref="A1" location="索引目录!I8" display="返回索引页"/>
    <hyperlink ref="B1" location="流动负债汇总!B8" display="返回"/>
  </hyperlinks>
  <printOptions horizontalCentered="1"/>
  <pageMargins left="0.354166666666667" right="0.354166666666667" top="0.786805555555556" bottom="0.786805555555556" header="1.02291666666667" footer="0.511805555555556"/>
  <pageSetup paperSize="9" scale="86" fitToHeight="0" orientation="landscape"/>
  <headerFooter alignWithMargins="0">
    <oddHeader>&amp;R&amp;"宋体,常规"&amp;10表&amp;"Times New Roman,常规"5-4
&amp;"宋体,常规"共&amp;"Times New Roman,常规"&amp;N&amp;"宋体,常规"页第&amp;"Times New Roman,常规"&amp;P&amp;"宋体,常规"页</oddHeader>
  </headerFooter>
  <legacyDrawing r:id="rId2"/>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29"/>
  <sheetViews>
    <sheetView zoomScale="80" zoomScaleNormal="80" workbookViewId="0">
      <selection activeCell="L19" sqref="L19"/>
    </sheetView>
  </sheetViews>
  <sheetFormatPr defaultColWidth="9" defaultRowHeight="15.75" customHeight="1"/>
  <cols>
    <col min="1" max="1" width="5.66666666666667" style="139" customWidth="1"/>
    <col min="2" max="2" width="28.6666666666667" style="139" customWidth="1"/>
    <col min="3" max="3" width="12.5833333333333" style="140" customWidth="1"/>
    <col min="4" max="4" width="18.1666666666667" style="139" customWidth="1"/>
    <col min="5" max="6" width="16.5" style="139" customWidth="1" outlineLevel="1"/>
    <col min="7" max="8" width="20.0833333333333" style="139" customWidth="1"/>
    <col min="9" max="10" width="15.5" style="139" customWidth="1"/>
    <col min="11" max="16384" width="9" style="139"/>
  </cols>
  <sheetData>
    <row r="1" customHeight="1" spans="1:10">
      <c r="A1" s="142" t="s">
        <v>118</v>
      </c>
      <c r="B1" s="143" t="s">
        <v>261</v>
      </c>
      <c r="C1" s="144"/>
      <c r="D1" s="145"/>
      <c r="E1" s="146"/>
      <c r="F1" s="146"/>
      <c r="G1" s="146"/>
      <c r="H1" s="146"/>
      <c r="I1" s="145"/>
      <c r="J1" s="145"/>
    </row>
    <row r="2" s="137" customFormat="1" ht="30" customHeight="1" spans="1:10">
      <c r="A2" s="148" t="s">
        <v>1446</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E4" s="150"/>
      <c r="F4" s="150"/>
      <c r="G4" s="150"/>
      <c r="H4" s="150"/>
      <c r="I4" s="163" t="s">
        <v>120</v>
      </c>
      <c r="J4" s="163"/>
    </row>
    <row r="5" s="138" customFormat="1" customHeight="1" spans="1:10">
      <c r="A5" s="152" t="s">
        <v>183</v>
      </c>
      <c r="B5" s="152" t="s">
        <v>335</v>
      </c>
      <c r="C5" s="153" t="s">
        <v>341</v>
      </c>
      <c r="D5" s="152" t="s">
        <v>331</v>
      </c>
      <c r="E5" s="154" t="s">
        <v>264</v>
      </c>
      <c r="F5" s="154" t="s">
        <v>292</v>
      </c>
      <c r="G5" s="170" t="s">
        <v>265</v>
      </c>
      <c r="H5" s="170" t="s">
        <v>266</v>
      </c>
      <c r="I5" s="152" t="s">
        <v>186</v>
      </c>
      <c r="J5" s="235"/>
    </row>
    <row r="6" customHeight="1" spans="1:10">
      <c r="A6" s="156"/>
      <c r="B6" s="157"/>
      <c r="C6" s="158"/>
      <c r="D6" s="156"/>
      <c r="E6" s="159"/>
      <c r="F6" s="159"/>
      <c r="G6" s="159"/>
      <c r="H6" s="159"/>
      <c r="I6" s="164"/>
      <c r="J6" s="235"/>
    </row>
    <row r="7" customHeight="1" spans="1:10">
      <c r="A7" s="156"/>
      <c r="B7" s="157"/>
      <c r="C7" s="158"/>
      <c r="D7" s="156"/>
      <c r="E7" s="159"/>
      <c r="F7" s="159"/>
      <c r="G7" s="159"/>
      <c r="H7" s="159"/>
      <c r="I7" s="164"/>
      <c r="J7" s="235"/>
    </row>
    <row r="8" customHeight="1" spans="1:10">
      <c r="A8" s="156"/>
      <c r="B8" s="157"/>
      <c r="C8" s="158"/>
      <c r="D8" s="156"/>
      <c r="E8" s="159"/>
      <c r="F8" s="159"/>
      <c r="G8" s="159"/>
      <c r="H8" s="159"/>
      <c r="I8" s="164"/>
      <c r="J8" s="235"/>
    </row>
    <row r="9" customHeight="1" spans="1:10">
      <c r="A9" s="156"/>
      <c r="B9" s="157"/>
      <c r="C9" s="158"/>
      <c r="D9" s="156"/>
      <c r="E9" s="159"/>
      <c r="F9" s="159"/>
      <c r="G9" s="159"/>
      <c r="H9" s="159"/>
      <c r="I9" s="164"/>
      <c r="J9" s="235"/>
    </row>
    <row r="10" customHeight="1" spans="1:10">
      <c r="A10" s="156"/>
      <c r="B10" s="157"/>
      <c r="C10" s="158"/>
      <c r="D10" s="156"/>
      <c r="E10" s="159"/>
      <c r="F10" s="159"/>
      <c r="G10" s="159"/>
      <c r="H10" s="159"/>
      <c r="I10" s="164"/>
      <c r="J10" s="235"/>
    </row>
    <row r="11" customHeight="1" spans="1:10">
      <c r="A11" s="156"/>
      <c r="B11" s="157"/>
      <c r="C11" s="158"/>
      <c r="D11" s="156"/>
      <c r="E11" s="159"/>
      <c r="F11" s="159"/>
      <c r="G11" s="159"/>
      <c r="H11" s="159"/>
      <c r="I11" s="164"/>
      <c r="J11" s="235"/>
    </row>
    <row r="12" customHeight="1" spans="1:10">
      <c r="A12" s="156"/>
      <c r="B12" s="157"/>
      <c r="C12" s="158"/>
      <c r="D12" s="156"/>
      <c r="E12" s="159"/>
      <c r="F12" s="159"/>
      <c r="G12" s="159"/>
      <c r="H12" s="159"/>
      <c r="I12" s="164"/>
      <c r="J12" s="235"/>
    </row>
    <row r="13" customHeight="1" spans="1:10">
      <c r="A13" s="156"/>
      <c r="B13" s="157"/>
      <c r="C13" s="158"/>
      <c r="D13" s="156"/>
      <c r="E13" s="159"/>
      <c r="F13" s="159"/>
      <c r="G13" s="159"/>
      <c r="H13" s="159"/>
      <c r="I13" s="164"/>
      <c r="J13" s="235"/>
    </row>
    <row r="14" customHeight="1" spans="1:10">
      <c r="A14" s="156"/>
      <c r="B14" s="157"/>
      <c r="C14" s="158"/>
      <c r="D14" s="156"/>
      <c r="E14" s="159"/>
      <c r="F14" s="159"/>
      <c r="G14" s="159"/>
      <c r="H14" s="159"/>
      <c r="I14" s="164"/>
      <c r="J14" s="235"/>
    </row>
    <row r="15" customHeight="1" spans="1:10">
      <c r="A15" s="156"/>
      <c r="B15" s="157"/>
      <c r="C15" s="158"/>
      <c r="D15" s="156"/>
      <c r="E15" s="159"/>
      <c r="F15" s="159"/>
      <c r="G15" s="159"/>
      <c r="H15" s="159"/>
      <c r="I15" s="164"/>
      <c r="J15" s="235"/>
    </row>
    <row r="16" customHeight="1" spans="1:10">
      <c r="A16" s="156"/>
      <c r="B16" s="157"/>
      <c r="C16" s="158"/>
      <c r="D16" s="156"/>
      <c r="E16" s="159"/>
      <c r="F16" s="159"/>
      <c r="G16" s="159"/>
      <c r="H16" s="159"/>
      <c r="I16" s="164"/>
      <c r="J16" s="235"/>
    </row>
    <row r="17" customHeight="1" spans="1:10">
      <c r="A17" s="156"/>
      <c r="B17" s="157"/>
      <c r="C17" s="158"/>
      <c r="D17" s="156"/>
      <c r="E17" s="159"/>
      <c r="F17" s="159"/>
      <c r="G17" s="159"/>
      <c r="H17" s="159"/>
      <c r="I17" s="164"/>
      <c r="J17" s="235"/>
    </row>
    <row r="18" customHeight="1" spans="1:10">
      <c r="A18" s="156"/>
      <c r="B18" s="157"/>
      <c r="C18" s="158"/>
      <c r="D18" s="156"/>
      <c r="E18" s="159"/>
      <c r="F18" s="159"/>
      <c r="G18" s="159"/>
      <c r="H18" s="159"/>
      <c r="I18" s="164"/>
      <c r="J18" s="235"/>
    </row>
    <row r="19" customHeight="1" spans="1:10">
      <c r="A19" s="156"/>
      <c r="B19" s="157"/>
      <c r="C19" s="158"/>
      <c r="D19" s="156"/>
      <c r="E19" s="159"/>
      <c r="F19" s="159"/>
      <c r="G19" s="159"/>
      <c r="H19" s="159"/>
      <c r="I19" s="164"/>
      <c r="J19" s="235"/>
    </row>
    <row r="20" customHeight="1" spans="1:10">
      <c r="A20" s="156"/>
      <c r="B20" s="157"/>
      <c r="C20" s="158"/>
      <c r="D20" s="156"/>
      <c r="E20" s="159"/>
      <c r="F20" s="159"/>
      <c r="G20" s="159"/>
      <c r="H20" s="159"/>
      <c r="I20" s="164"/>
      <c r="J20" s="235"/>
    </row>
    <row r="21" customHeight="1" spans="1:10">
      <c r="A21" s="156"/>
      <c r="B21" s="157"/>
      <c r="C21" s="158"/>
      <c r="D21" s="156"/>
      <c r="E21" s="159"/>
      <c r="F21" s="159"/>
      <c r="G21" s="159"/>
      <c r="H21" s="159"/>
      <c r="I21" s="164"/>
      <c r="J21" s="235"/>
    </row>
    <row r="22" customHeight="1" spans="1:10">
      <c r="A22" s="156"/>
      <c r="B22" s="157"/>
      <c r="C22" s="158"/>
      <c r="D22" s="156"/>
      <c r="E22" s="159"/>
      <c r="F22" s="159"/>
      <c r="G22" s="159"/>
      <c r="H22" s="159"/>
      <c r="I22" s="164"/>
      <c r="J22" s="235"/>
    </row>
    <row r="23" customHeight="1" spans="1:10">
      <c r="A23" s="156"/>
      <c r="B23" s="157"/>
      <c r="C23" s="158"/>
      <c r="D23" s="156"/>
      <c r="E23" s="159"/>
      <c r="F23" s="159"/>
      <c r="G23" s="159"/>
      <c r="H23" s="159"/>
      <c r="I23" s="164"/>
      <c r="J23" s="235"/>
    </row>
    <row r="24" customHeight="1" spans="1:10">
      <c r="A24" s="156"/>
      <c r="B24" s="157"/>
      <c r="C24" s="158"/>
      <c r="D24" s="156"/>
      <c r="E24" s="159"/>
      <c r="F24" s="159"/>
      <c r="G24" s="159"/>
      <c r="H24" s="159"/>
      <c r="I24" s="164"/>
      <c r="J24" s="235"/>
    </row>
    <row r="25" customHeight="1" spans="1:10">
      <c r="A25" s="156"/>
      <c r="B25" s="157"/>
      <c r="C25" s="158"/>
      <c r="D25" s="156"/>
      <c r="E25" s="159"/>
      <c r="F25" s="159"/>
      <c r="G25" s="159"/>
      <c r="H25" s="159"/>
      <c r="I25" s="164"/>
      <c r="J25" s="235"/>
    </row>
    <row r="26" customHeight="1" spans="1:10">
      <c r="A26" s="156"/>
      <c r="B26" s="157"/>
      <c r="C26" s="158"/>
      <c r="D26" s="156"/>
      <c r="E26" s="159"/>
      <c r="F26" s="159"/>
      <c r="G26" s="159"/>
      <c r="H26" s="159"/>
      <c r="I26" s="164"/>
      <c r="J26" s="235"/>
    </row>
    <row r="27" customHeight="1" spans="1:9">
      <c r="A27" s="161" t="s">
        <v>1441</v>
      </c>
      <c r="B27" s="227"/>
      <c r="C27" s="158"/>
      <c r="D27" s="156"/>
      <c r="E27" s="159">
        <f>SUM(E6:E26)</f>
        <v>0</v>
      </c>
      <c r="F27" s="159"/>
      <c r="G27" s="159">
        <f>SUM(G6:G26)</f>
        <v>0</v>
      </c>
      <c r="H27" s="159">
        <f>SUM(H6:H26)</f>
        <v>0</v>
      </c>
      <c r="I27" s="164"/>
    </row>
    <row r="28" customHeight="1" spans="1:8">
      <c r="A28" s="139" t="str">
        <f>封面!D11&amp;封面!G11</f>
        <v>产权持有单位填表人：丁旭伟</v>
      </c>
      <c r="E28" s="150"/>
      <c r="F28" s="150"/>
      <c r="G28" s="150" t="str">
        <f>"评估人员："&amp;封面!G38</f>
        <v>评估人员：</v>
      </c>
      <c r="H28" s="150"/>
    </row>
    <row r="29" customHeight="1" spans="1:8">
      <c r="A29" s="139" t="str">
        <f>CONCATENATE(封面!D13,封面!F13,封面!G13,封面!H13,封面!I13,封面!J13,封面!K13)</f>
        <v>填表日期：2023年11月7日</v>
      </c>
      <c r="E29" s="150"/>
      <c r="F29" s="150"/>
      <c r="G29" s="150"/>
      <c r="H29" s="150"/>
    </row>
  </sheetData>
  <mergeCells count="3">
    <mergeCell ref="A2:I2"/>
    <mergeCell ref="A3:I3"/>
    <mergeCell ref="A27:B27"/>
  </mergeCells>
  <hyperlinks>
    <hyperlink ref="A1" location="索引目录!I9" display="返回索引页"/>
    <hyperlink ref="B1" location="流动负债汇总!B9" display="返回"/>
  </hyperlinks>
  <printOptions horizontalCentered="1"/>
  <pageMargins left="0.354166666666667" right="0.354166666666667" top="0.786805555555556" bottom="0.786805555555556" header="1.02291666666667" footer="0.511805555555556"/>
  <pageSetup paperSize="9" scale="85" fitToHeight="0" orientation="landscape"/>
  <headerFooter alignWithMargins="0">
    <oddHeader>&amp;R&amp;"宋体,常规"&amp;10表&amp;"Times New Roman,常规"5-5
&amp;"宋体,常规"共&amp;"Times New Roman,常规"&amp;N&amp;"宋体,常规"页第&amp;"Times New Roman,常规"&amp;P&amp;"宋体,常规"页</oddHeader>
  </headerFooter>
  <legacy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9"/>
  <sheetViews>
    <sheetView zoomScale="80" zoomScaleNormal="80" workbookViewId="0">
      <selection activeCell="L19" sqref="L19"/>
    </sheetView>
  </sheetViews>
  <sheetFormatPr defaultColWidth="9" defaultRowHeight="15.75" customHeight="1"/>
  <cols>
    <col min="1" max="1" width="6.16666666666667" style="139" customWidth="1"/>
    <col min="2" max="2" width="28.1666666666667" style="139" customWidth="1"/>
    <col min="3" max="3" width="11.5833333333333" style="139" customWidth="1"/>
    <col min="4" max="4" width="21.0833333333333" style="139" customWidth="1"/>
    <col min="5" max="6" width="16.5" style="139" customWidth="1" outlineLevel="1"/>
    <col min="7" max="8" width="18.6666666666667" style="139" customWidth="1"/>
    <col min="9" max="9" width="15.5" style="139" customWidth="1"/>
    <col min="10" max="16384" width="9" style="139"/>
  </cols>
  <sheetData>
    <row r="1" s="280" customFormat="1" ht="14.25" spans="1:9">
      <c r="A1" s="142" t="s">
        <v>118</v>
      </c>
      <c r="B1" s="143" t="s">
        <v>261</v>
      </c>
      <c r="C1" s="281"/>
      <c r="D1" s="281"/>
      <c r="E1" s="281"/>
      <c r="F1" s="281"/>
      <c r="G1" s="281"/>
      <c r="H1" s="281"/>
      <c r="I1" s="281"/>
    </row>
    <row r="2" s="137" customFormat="1" ht="30" customHeight="1" spans="1:9">
      <c r="A2" s="148" t="s">
        <v>1447</v>
      </c>
      <c r="B2" s="149"/>
      <c r="C2" s="149"/>
      <c r="D2" s="149"/>
      <c r="E2" s="149"/>
      <c r="F2" s="149"/>
      <c r="G2" s="149"/>
      <c r="H2" s="149"/>
      <c r="I2" s="149"/>
    </row>
    <row r="3" ht="14.25" customHeight="1" spans="1:9">
      <c r="A3" s="138" t="str">
        <f>CONCATENATE(封面!D9,封面!F9,封面!G9,封面!H9,封面!I9,封面!J9,封面!K9)</f>
        <v>评估基准日：2023年9月30日</v>
      </c>
      <c r="B3" s="138"/>
      <c r="C3" s="138"/>
      <c r="D3" s="138"/>
      <c r="E3" s="138"/>
      <c r="F3" s="138"/>
      <c r="G3" s="138"/>
      <c r="H3" s="138"/>
      <c r="I3" s="138"/>
    </row>
    <row r="4" customHeight="1" spans="1:9">
      <c r="A4" s="139" t="str">
        <f>封面!D7&amp;封面!F7</f>
        <v>产权持有人：杭州汽轮新能源有限公司</v>
      </c>
      <c r="I4" s="163" t="s">
        <v>120</v>
      </c>
    </row>
    <row r="5" s="138" customFormat="1" customHeight="1" spans="1:9">
      <c r="A5" s="152" t="s">
        <v>183</v>
      </c>
      <c r="B5" s="152" t="s">
        <v>335</v>
      </c>
      <c r="C5" s="152" t="s">
        <v>341</v>
      </c>
      <c r="D5" s="152" t="s">
        <v>331</v>
      </c>
      <c r="E5" s="282" t="s">
        <v>264</v>
      </c>
      <c r="F5" s="282" t="s">
        <v>292</v>
      </c>
      <c r="G5" s="152" t="s">
        <v>265</v>
      </c>
      <c r="H5" s="152" t="s">
        <v>266</v>
      </c>
      <c r="I5" s="152" t="s">
        <v>186</v>
      </c>
    </row>
    <row r="6" customHeight="1" spans="1:9">
      <c r="A6" s="156"/>
      <c r="B6" s="157"/>
      <c r="C6" s="156"/>
      <c r="D6" s="156"/>
      <c r="E6" s="203"/>
      <c r="F6" s="203"/>
      <c r="G6" s="203"/>
      <c r="H6" s="203"/>
      <c r="I6" s="164"/>
    </row>
    <row r="7" customHeight="1" spans="1:9">
      <c r="A7" s="156"/>
      <c r="B7" s="157"/>
      <c r="C7" s="156"/>
      <c r="D7" s="156"/>
      <c r="E7" s="203"/>
      <c r="F7" s="203"/>
      <c r="G7" s="203"/>
      <c r="H7" s="203"/>
      <c r="I7" s="164"/>
    </row>
    <row r="8" customHeight="1" spans="1:9">
      <c r="A8" s="156"/>
      <c r="B8" s="157"/>
      <c r="C8" s="156"/>
      <c r="D8" s="156"/>
      <c r="E8" s="203"/>
      <c r="F8" s="203"/>
      <c r="G8" s="203"/>
      <c r="H8" s="203"/>
      <c r="I8" s="164"/>
    </row>
    <row r="9" customHeight="1" spans="1:9">
      <c r="A9" s="156"/>
      <c r="B9" s="157"/>
      <c r="C9" s="156"/>
      <c r="D9" s="156"/>
      <c r="E9" s="203"/>
      <c r="F9" s="203"/>
      <c r="G9" s="203"/>
      <c r="H9" s="203"/>
      <c r="I9" s="164"/>
    </row>
    <row r="10" customHeight="1" spans="1:9">
      <c r="A10" s="156"/>
      <c r="B10" s="157"/>
      <c r="C10" s="156"/>
      <c r="D10" s="156"/>
      <c r="E10" s="203"/>
      <c r="F10" s="203"/>
      <c r="G10" s="203"/>
      <c r="H10" s="203"/>
      <c r="I10" s="164"/>
    </row>
    <row r="11" customHeight="1" spans="1:9">
      <c r="A11" s="156"/>
      <c r="B11" s="157"/>
      <c r="C11" s="156"/>
      <c r="D11" s="156"/>
      <c r="E11" s="203"/>
      <c r="F11" s="203"/>
      <c r="G11" s="203"/>
      <c r="H11" s="203"/>
      <c r="I11" s="164"/>
    </row>
    <row r="12" customHeight="1" spans="1:9">
      <c r="A12" s="156"/>
      <c r="B12" s="157"/>
      <c r="C12" s="156"/>
      <c r="D12" s="156"/>
      <c r="E12" s="203"/>
      <c r="F12" s="203"/>
      <c r="G12" s="203"/>
      <c r="H12" s="203"/>
      <c r="I12" s="164"/>
    </row>
    <row r="13" customHeight="1" spans="1:9">
      <c r="A13" s="156"/>
      <c r="B13" s="157"/>
      <c r="C13" s="156"/>
      <c r="D13" s="156"/>
      <c r="E13" s="203"/>
      <c r="F13" s="203"/>
      <c r="G13" s="203"/>
      <c r="H13" s="203"/>
      <c r="I13" s="164"/>
    </row>
    <row r="14" customHeight="1" spans="1:9">
      <c r="A14" s="156"/>
      <c r="B14" s="157"/>
      <c r="C14" s="156"/>
      <c r="D14" s="156"/>
      <c r="E14" s="203"/>
      <c r="F14" s="203"/>
      <c r="G14" s="203"/>
      <c r="H14" s="203"/>
      <c r="I14" s="164"/>
    </row>
    <row r="15" customHeight="1" spans="1:9">
      <c r="A15" s="156"/>
      <c r="B15" s="157"/>
      <c r="C15" s="156"/>
      <c r="D15" s="156"/>
      <c r="E15" s="203"/>
      <c r="F15" s="203"/>
      <c r="G15" s="203"/>
      <c r="H15" s="203"/>
      <c r="I15" s="164"/>
    </row>
    <row r="16" customHeight="1" spans="1:9">
      <c r="A16" s="156"/>
      <c r="B16" s="157"/>
      <c r="C16" s="156"/>
      <c r="D16" s="156"/>
      <c r="E16" s="203"/>
      <c r="F16" s="203"/>
      <c r="G16" s="203"/>
      <c r="H16" s="203"/>
      <c r="I16" s="164"/>
    </row>
    <row r="17" customHeight="1" spans="1:9">
      <c r="A17" s="156"/>
      <c r="B17" s="157"/>
      <c r="C17" s="156"/>
      <c r="D17" s="156"/>
      <c r="E17" s="203"/>
      <c r="F17" s="203"/>
      <c r="G17" s="203"/>
      <c r="H17" s="203"/>
      <c r="I17" s="164"/>
    </row>
    <row r="18" customHeight="1" spans="1:9">
      <c r="A18" s="156"/>
      <c r="B18" s="157"/>
      <c r="C18" s="156"/>
      <c r="D18" s="156"/>
      <c r="E18" s="203"/>
      <c r="F18" s="203"/>
      <c r="G18" s="203"/>
      <c r="H18" s="203"/>
      <c r="I18" s="164"/>
    </row>
    <row r="19" customHeight="1" spans="1:9">
      <c r="A19" s="156"/>
      <c r="B19" s="157"/>
      <c r="C19" s="156"/>
      <c r="D19" s="156"/>
      <c r="E19" s="203"/>
      <c r="F19" s="203"/>
      <c r="G19" s="203"/>
      <c r="H19" s="203"/>
      <c r="I19" s="164"/>
    </row>
    <row r="20" customHeight="1" spans="1:9">
      <c r="A20" s="156"/>
      <c r="B20" s="157"/>
      <c r="C20" s="156"/>
      <c r="D20" s="156"/>
      <c r="E20" s="203"/>
      <c r="F20" s="203"/>
      <c r="G20" s="203"/>
      <c r="H20" s="203"/>
      <c r="I20" s="164"/>
    </row>
    <row r="21" customHeight="1" spans="1:9">
      <c r="A21" s="156"/>
      <c r="B21" s="157"/>
      <c r="C21" s="156"/>
      <c r="D21" s="156"/>
      <c r="E21" s="203"/>
      <c r="F21" s="203"/>
      <c r="G21" s="203"/>
      <c r="H21" s="203"/>
      <c r="I21" s="164"/>
    </row>
    <row r="22" customHeight="1" spans="1:9">
      <c r="A22" s="156"/>
      <c r="B22" s="157"/>
      <c r="C22" s="156"/>
      <c r="D22" s="156"/>
      <c r="E22" s="203"/>
      <c r="F22" s="203"/>
      <c r="G22" s="203"/>
      <c r="H22" s="203"/>
      <c r="I22" s="164"/>
    </row>
    <row r="23" customHeight="1" spans="1:9">
      <c r="A23" s="156"/>
      <c r="B23" s="157"/>
      <c r="C23" s="156"/>
      <c r="D23" s="156"/>
      <c r="E23" s="203"/>
      <c r="F23" s="203"/>
      <c r="G23" s="203"/>
      <c r="H23" s="203"/>
      <c r="I23" s="164"/>
    </row>
    <row r="24" customHeight="1" spans="1:9">
      <c r="A24" s="156"/>
      <c r="B24" s="157"/>
      <c r="C24" s="156"/>
      <c r="D24" s="156"/>
      <c r="E24" s="203"/>
      <c r="F24" s="203"/>
      <c r="G24" s="203"/>
      <c r="H24" s="203"/>
      <c r="I24" s="164"/>
    </row>
    <row r="25" customHeight="1" spans="1:9">
      <c r="A25" s="156"/>
      <c r="B25" s="157"/>
      <c r="C25" s="156"/>
      <c r="D25" s="156"/>
      <c r="E25" s="203"/>
      <c r="F25" s="203"/>
      <c r="G25" s="203"/>
      <c r="H25" s="203"/>
      <c r="I25" s="164"/>
    </row>
    <row r="26" customHeight="1" spans="1:9">
      <c r="A26" s="156"/>
      <c r="B26" s="157"/>
      <c r="C26" s="156"/>
      <c r="D26" s="156"/>
      <c r="E26" s="203"/>
      <c r="F26" s="203"/>
      <c r="G26" s="203"/>
      <c r="H26" s="203"/>
      <c r="I26" s="164"/>
    </row>
    <row r="27" customHeight="1" spans="1:9">
      <c r="A27" s="161" t="s">
        <v>1441</v>
      </c>
      <c r="B27" s="227"/>
      <c r="C27" s="156"/>
      <c r="D27" s="156"/>
      <c r="E27" s="203">
        <f>SUM(E6:E26)</f>
        <v>0</v>
      </c>
      <c r="F27" s="203"/>
      <c r="G27" s="203">
        <f>SUM(G6:G26)</f>
        <v>0</v>
      </c>
      <c r="H27" s="203">
        <f>SUM(H6:H26)</f>
        <v>0</v>
      </c>
      <c r="I27" s="164"/>
    </row>
    <row r="28" customHeight="1" spans="1:7">
      <c r="A28" s="139" t="str">
        <f>封面!D11&amp;封面!G11</f>
        <v>产权持有单位填表人：丁旭伟</v>
      </c>
      <c r="G28" s="139" t="str">
        <f>"评估人员："&amp;封面!G38</f>
        <v>评估人员：</v>
      </c>
    </row>
    <row r="29" customHeight="1" spans="1:1">
      <c r="A29" s="139" t="str">
        <f>CONCATENATE(封面!D13,封面!F13,封面!G13,封面!H13,封面!I13,封面!J13,封面!K13)</f>
        <v>填表日期：2023年11月7日</v>
      </c>
    </row>
  </sheetData>
  <mergeCells count="3">
    <mergeCell ref="A2:I2"/>
    <mergeCell ref="A3:I3"/>
    <mergeCell ref="A27:B27"/>
  </mergeCells>
  <hyperlinks>
    <hyperlink ref="A1" location="索引目录!I10" display="返回索引页"/>
    <hyperlink ref="B1" location="流动负债汇总!B10" display="返回"/>
  </hyperlinks>
  <printOptions horizontalCentered="1"/>
  <pageMargins left="0.354166666666667" right="0.354166666666667" top="0.786805555555556" bottom="0.786805555555556" header="1.0625" footer="0.511805555555556"/>
  <pageSetup paperSize="9" scale="86" fitToHeight="0" orientation="landscape"/>
  <headerFooter alignWithMargins="0">
    <oddHeader>&amp;R&amp;"宋体,常规"&amp;10表&amp;"Times New Roman,常规"5-6
&amp;"宋体,常规"共&amp;"Times New Roman,常规"&amp;N&amp;"宋体,常规"页第&amp;"Times New Roman,常规"&amp;P&amp;"宋体,常规"页</oddHeader>
  </headerFooter>
  <legacyDrawing r:id="rId2"/>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B29"/>
  <sheetViews>
    <sheetView workbookViewId="0">
      <selection activeCell="L19" sqref="L19"/>
    </sheetView>
  </sheetViews>
  <sheetFormatPr defaultColWidth="9" defaultRowHeight="15.75"/>
  <cols>
    <col min="1" max="1" width="5" style="259" customWidth="1"/>
    <col min="2" max="3" width="10.6666666666667" style="139" customWidth="1"/>
    <col min="4" max="4" width="11" style="139" customWidth="1"/>
    <col min="5" max="6" width="10.6666666666667" style="139" customWidth="1"/>
    <col min="7" max="8" width="6.66666666666667" style="139" customWidth="1"/>
    <col min="9" max="9" width="7.66666666666667" style="139" customWidth="1"/>
    <col min="10" max="22" width="7" style="139" customWidth="1" outlineLevel="1"/>
    <col min="23" max="24" width="15.6666666666667" style="139" customWidth="1" outlineLevel="1"/>
    <col min="25" max="26" width="10.6666666666667" style="139" customWidth="1"/>
    <col min="27" max="27" width="6" style="139" customWidth="1"/>
    <col min="28" max="28" width="9" style="139"/>
  </cols>
  <sheetData>
    <row r="1" spans="1:2">
      <c r="A1" s="260" t="s">
        <v>1024</v>
      </c>
      <c r="B1" s="261" t="s">
        <v>1025</v>
      </c>
    </row>
    <row r="2" ht="22.5" spans="1:28">
      <c r="A2" s="148" t="s">
        <v>1448</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row>
    <row r="3" spans="1:28">
      <c r="A3" s="233" t="str">
        <f>CONCATENATE(封面!D9,封面!F9,封面!G9,封面!H9,封面!I9,封面!J9,封面!K9)</f>
        <v>评估基准日：2023年9月30日</v>
      </c>
      <c r="B3" s="233"/>
      <c r="C3" s="233"/>
      <c r="D3" s="233"/>
      <c r="E3" s="233"/>
      <c r="F3" s="233"/>
      <c r="G3" s="233"/>
      <c r="H3" s="233"/>
      <c r="I3" s="233"/>
      <c r="J3" s="233"/>
      <c r="K3" s="233"/>
      <c r="L3" s="233"/>
      <c r="M3" s="233"/>
      <c r="N3" s="233"/>
      <c r="O3" s="233"/>
      <c r="P3" s="233"/>
      <c r="Q3" s="233"/>
      <c r="R3" s="233"/>
      <c r="S3" s="233"/>
      <c r="T3" s="233"/>
      <c r="U3" s="233"/>
      <c r="V3" s="233"/>
      <c r="W3" s="138"/>
      <c r="X3" s="138"/>
      <c r="Y3" s="138"/>
      <c r="Z3" s="138"/>
      <c r="AA3" s="138"/>
      <c r="AB3" s="138"/>
    </row>
    <row r="4" spans="1:28">
      <c r="A4" s="259" t="str">
        <f>封面!D7&amp;封面!F7</f>
        <v>产权持有人：杭州汽轮新能源有限公司</v>
      </c>
      <c r="AB4" s="235" t="s">
        <v>1027</v>
      </c>
    </row>
    <row r="5" spans="1:28">
      <c r="A5" s="262" t="s">
        <v>1063</v>
      </c>
      <c r="B5" s="263" t="s">
        <v>1028</v>
      </c>
      <c r="C5" s="264" t="s">
        <v>1029</v>
      </c>
      <c r="D5" s="265" t="s">
        <v>1030</v>
      </c>
      <c r="E5" s="265" t="s">
        <v>1031</v>
      </c>
      <c r="F5" s="265" t="s">
        <v>1032</v>
      </c>
      <c r="G5" s="266" t="s">
        <v>1033</v>
      </c>
      <c r="H5" s="266" t="s">
        <v>1034</v>
      </c>
      <c r="I5" s="263" t="s">
        <v>1035</v>
      </c>
      <c r="J5" s="263" t="s">
        <v>1036</v>
      </c>
      <c r="K5" s="263"/>
      <c r="L5" s="263"/>
      <c r="M5" s="263"/>
      <c r="N5" s="263"/>
      <c r="O5" s="263"/>
      <c r="P5" s="274" t="s">
        <v>1037</v>
      </c>
      <c r="Q5" s="276" t="s">
        <v>1038</v>
      </c>
      <c r="R5" s="263" t="s">
        <v>1039</v>
      </c>
      <c r="S5" s="263" t="s">
        <v>1040</v>
      </c>
      <c r="T5" s="263" t="s">
        <v>1041</v>
      </c>
      <c r="U5" s="263" t="s">
        <v>1042</v>
      </c>
      <c r="V5" s="276" t="s">
        <v>1043</v>
      </c>
      <c r="W5" s="156" t="s">
        <v>1044</v>
      </c>
      <c r="X5" s="152" t="s">
        <v>292</v>
      </c>
      <c r="Y5" s="156" t="s">
        <v>1047</v>
      </c>
      <c r="Z5" s="156" t="s">
        <v>1048</v>
      </c>
      <c r="AA5" s="278" t="s">
        <v>293</v>
      </c>
      <c r="AB5" s="156" t="s">
        <v>1050</v>
      </c>
    </row>
    <row r="6" spans="1:28">
      <c r="A6" s="262"/>
      <c r="B6" s="263"/>
      <c r="C6" s="264"/>
      <c r="D6" s="265"/>
      <c r="E6" s="265"/>
      <c r="F6" s="265"/>
      <c r="G6" s="266"/>
      <c r="H6" s="266"/>
      <c r="I6" s="263"/>
      <c r="J6" s="263" t="s">
        <v>1051</v>
      </c>
      <c r="K6" s="263" t="s">
        <v>1052</v>
      </c>
      <c r="L6" s="263" t="s">
        <v>1053</v>
      </c>
      <c r="M6" s="263" t="s">
        <v>1054</v>
      </c>
      <c r="N6" s="275" t="s">
        <v>1055</v>
      </c>
      <c r="O6" s="263" t="s">
        <v>1056</v>
      </c>
      <c r="P6" s="276"/>
      <c r="Q6" s="276"/>
      <c r="R6" s="263"/>
      <c r="S6" s="263"/>
      <c r="T6" s="263"/>
      <c r="U6" s="263"/>
      <c r="V6" s="276"/>
      <c r="W6" s="156"/>
      <c r="X6" s="156"/>
      <c r="Y6" s="156"/>
      <c r="Z6" s="156"/>
      <c r="AA6" s="278"/>
      <c r="AB6" s="156"/>
    </row>
    <row r="7" spans="1:28">
      <c r="A7" s="186" t="str">
        <f>IF(B7="","",COUNT(A$5:A5)+1)</f>
        <v/>
      </c>
      <c r="B7" s="267" t="s">
        <v>1057</v>
      </c>
      <c r="C7" s="268" t="s">
        <v>1057</v>
      </c>
      <c r="D7" s="269" t="s">
        <v>1057</v>
      </c>
      <c r="E7" s="270" t="s">
        <v>1057</v>
      </c>
      <c r="F7" s="270" t="s">
        <v>1057</v>
      </c>
      <c r="G7" s="271"/>
      <c r="H7" s="271"/>
      <c r="I7" s="270"/>
      <c r="J7" s="277"/>
      <c r="K7" s="277"/>
      <c r="L7" s="277"/>
      <c r="M7" s="277"/>
      <c r="N7" s="277"/>
      <c r="O7" s="277" t="str">
        <f>IF(B7="","",SUM(J7:N7))</f>
        <v/>
      </c>
      <c r="P7" s="277"/>
      <c r="Q7" s="277"/>
      <c r="R7" s="277"/>
      <c r="S7" s="277"/>
      <c r="T7" s="277"/>
      <c r="U7" s="277"/>
      <c r="V7" s="277"/>
      <c r="W7" s="277" t="str">
        <f>IFERROR(O7-P7,IF(X7="","",0))</f>
        <v/>
      </c>
      <c r="X7" s="277"/>
      <c r="Y7" s="277" t="str">
        <f>IFERROR(W7+X7,"")</f>
        <v/>
      </c>
      <c r="Z7" s="277" t="str">
        <f>IF(B7="","",IF(BB$3="是",Y7,""))</f>
        <v/>
      </c>
      <c r="AA7" s="277" t="str">
        <f>IFERROR((Z7-Y7)/Y7*100,"")</f>
        <v/>
      </c>
      <c r="AB7" s="279" t="s">
        <v>1057</v>
      </c>
    </row>
    <row r="8" spans="1:28">
      <c r="A8" s="186" t="str">
        <f>IF(B8="","",COUNT(A$5:A6)+1)</f>
        <v/>
      </c>
      <c r="B8" s="267" t="s">
        <v>1057</v>
      </c>
      <c r="C8" s="268" t="s">
        <v>1057</v>
      </c>
      <c r="D8" s="269" t="s">
        <v>1057</v>
      </c>
      <c r="E8" s="270" t="s">
        <v>1057</v>
      </c>
      <c r="F8" s="270" t="s">
        <v>1057</v>
      </c>
      <c r="G8" s="271"/>
      <c r="H8" s="271"/>
      <c r="I8" s="270"/>
      <c r="J8" s="277"/>
      <c r="K8" s="277"/>
      <c r="L8" s="277"/>
      <c r="M8" s="277"/>
      <c r="N8" s="277"/>
      <c r="O8" s="277" t="str">
        <f t="shared" ref="O8:O26" si="0">IF(B8="","",SUM(J8:N8))</f>
        <v/>
      </c>
      <c r="P8" s="277"/>
      <c r="Q8" s="277"/>
      <c r="R8" s="277"/>
      <c r="S8" s="277"/>
      <c r="T8" s="277"/>
      <c r="U8" s="277"/>
      <c r="V8" s="277"/>
      <c r="W8" s="277" t="str">
        <f t="shared" ref="W8:W26" si="1">IFERROR(O8-P8,IF(X8="","",0))</f>
        <v/>
      </c>
      <c r="X8" s="277"/>
      <c r="Y8" s="277" t="str">
        <f t="shared" ref="Y8:Y26" si="2">IFERROR(W8+X8,"")</f>
        <v/>
      </c>
      <c r="Z8" s="277" t="str">
        <f t="shared" ref="Z8:Z26" si="3">IF(B8="","",IF(BB$3="是",Y8,""))</f>
        <v/>
      </c>
      <c r="AA8" s="277" t="str">
        <f t="shared" ref="AA8:AA26" si="4">IFERROR((Z8-Y8)/Y8*100,"")</f>
        <v/>
      </c>
      <c r="AB8" s="279" t="s">
        <v>1057</v>
      </c>
    </row>
    <row r="9" spans="1:28">
      <c r="A9" s="186" t="str">
        <f>IF(B9="","",COUNT(A$5:A7)+1)</f>
        <v/>
      </c>
      <c r="B9" s="267" t="s">
        <v>1057</v>
      </c>
      <c r="C9" s="268" t="s">
        <v>1057</v>
      </c>
      <c r="D9" s="269" t="s">
        <v>1057</v>
      </c>
      <c r="E9" s="270" t="s">
        <v>1057</v>
      </c>
      <c r="F9" s="270" t="s">
        <v>1057</v>
      </c>
      <c r="G9" s="271"/>
      <c r="H9" s="271"/>
      <c r="I9" s="270"/>
      <c r="J9" s="277"/>
      <c r="K9" s="277"/>
      <c r="L9" s="277"/>
      <c r="M9" s="277"/>
      <c r="N9" s="277"/>
      <c r="O9" s="277" t="str">
        <f t="shared" si="0"/>
        <v/>
      </c>
      <c r="P9" s="277"/>
      <c r="Q9" s="277"/>
      <c r="R9" s="277"/>
      <c r="S9" s="277"/>
      <c r="T9" s="277"/>
      <c r="U9" s="277"/>
      <c r="V9" s="277"/>
      <c r="W9" s="277" t="str">
        <f t="shared" si="1"/>
        <v/>
      </c>
      <c r="X9" s="277"/>
      <c r="Y9" s="277" t="str">
        <f t="shared" si="2"/>
        <v/>
      </c>
      <c r="Z9" s="277" t="str">
        <f t="shared" si="3"/>
        <v/>
      </c>
      <c r="AA9" s="277" t="str">
        <f t="shared" si="4"/>
        <v/>
      </c>
      <c r="AB9" s="279" t="s">
        <v>1057</v>
      </c>
    </row>
    <row r="10" spans="1:28">
      <c r="A10" s="186" t="str">
        <f>IF(B10="","",COUNT(A$5:A8)+1)</f>
        <v/>
      </c>
      <c r="B10" s="267" t="s">
        <v>1057</v>
      </c>
      <c r="C10" s="268" t="s">
        <v>1057</v>
      </c>
      <c r="D10" s="269" t="s">
        <v>1057</v>
      </c>
      <c r="E10" s="270" t="s">
        <v>1057</v>
      </c>
      <c r="F10" s="270" t="s">
        <v>1057</v>
      </c>
      <c r="G10" s="271"/>
      <c r="H10" s="271"/>
      <c r="I10" s="270"/>
      <c r="J10" s="277"/>
      <c r="K10" s="277"/>
      <c r="L10" s="277"/>
      <c r="M10" s="277"/>
      <c r="N10" s="277"/>
      <c r="O10" s="277" t="str">
        <f t="shared" si="0"/>
        <v/>
      </c>
      <c r="P10" s="277"/>
      <c r="Q10" s="277"/>
      <c r="R10" s="277"/>
      <c r="S10" s="277"/>
      <c r="T10" s="277"/>
      <c r="U10" s="277"/>
      <c r="V10" s="277"/>
      <c r="W10" s="277" t="str">
        <f t="shared" si="1"/>
        <v/>
      </c>
      <c r="X10" s="277"/>
      <c r="Y10" s="277" t="str">
        <f t="shared" si="2"/>
        <v/>
      </c>
      <c r="Z10" s="277" t="str">
        <f t="shared" si="3"/>
        <v/>
      </c>
      <c r="AA10" s="277" t="str">
        <f t="shared" si="4"/>
        <v/>
      </c>
      <c r="AB10" s="279" t="s">
        <v>1057</v>
      </c>
    </row>
    <row r="11" spans="1:28">
      <c r="A11" s="186" t="str">
        <f>IF(B11="","",COUNT(A$5:A9)+1)</f>
        <v/>
      </c>
      <c r="B11" s="267" t="s">
        <v>1057</v>
      </c>
      <c r="C11" s="268" t="s">
        <v>1057</v>
      </c>
      <c r="D11" s="269" t="s">
        <v>1057</v>
      </c>
      <c r="E11" s="270" t="s">
        <v>1057</v>
      </c>
      <c r="F11" s="270" t="s">
        <v>1057</v>
      </c>
      <c r="G11" s="271"/>
      <c r="H11" s="271"/>
      <c r="I11" s="270"/>
      <c r="J11" s="277"/>
      <c r="K11" s="277"/>
      <c r="L11" s="277"/>
      <c r="M11" s="277"/>
      <c r="N11" s="277"/>
      <c r="O11" s="277" t="str">
        <f t="shared" si="0"/>
        <v/>
      </c>
      <c r="P11" s="277"/>
      <c r="Q11" s="277"/>
      <c r="R11" s="277"/>
      <c r="S11" s="277"/>
      <c r="T11" s="277"/>
      <c r="U11" s="277"/>
      <c r="V11" s="277"/>
      <c r="W11" s="277" t="str">
        <f t="shared" si="1"/>
        <v/>
      </c>
      <c r="X11" s="277"/>
      <c r="Y11" s="277" t="str">
        <f t="shared" si="2"/>
        <v/>
      </c>
      <c r="Z11" s="277" t="str">
        <f t="shared" si="3"/>
        <v/>
      </c>
      <c r="AA11" s="277" t="str">
        <f t="shared" si="4"/>
        <v/>
      </c>
      <c r="AB11" s="279" t="s">
        <v>1057</v>
      </c>
    </row>
    <row r="12" spans="1:28">
      <c r="A12" s="186" t="str">
        <f>IF(B12="","",COUNT(A$5:A10)+1)</f>
        <v/>
      </c>
      <c r="B12" s="267" t="s">
        <v>1057</v>
      </c>
      <c r="C12" s="268" t="s">
        <v>1057</v>
      </c>
      <c r="D12" s="269" t="s">
        <v>1057</v>
      </c>
      <c r="E12" s="270" t="s">
        <v>1057</v>
      </c>
      <c r="F12" s="270" t="s">
        <v>1057</v>
      </c>
      <c r="G12" s="271"/>
      <c r="H12" s="271"/>
      <c r="I12" s="270"/>
      <c r="J12" s="277"/>
      <c r="K12" s="277"/>
      <c r="L12" s="277"/>
      <c r="M12" s="277"/>
      <c r="N12" s="277"/>
      <c r="O12" s="277" t="str">
        <f t="shared" si="0"/>
        <v/>
      </c>
      <c r="P12" s="277"/>
      <c r="Q12" s="277"/>
      <c r="R12" s="277"/>
      <c r="S12" s="277"/>
      <c r="T12" s="277"/>
      <c r="U12" s="277"/>
      <c r="V12" s="277"/>
      <c r="W12" s="277" t="str">
        <f t="shared" si="1"/>
        <v/>
      </c>
      <c r="X12" s="277"/>
      <c r="Y12" s="277" t="str">
        <f t="shared" si="2"/>
        <v/>
      </c>
      <c r="Z12" s="277" t="str">
        <f t="shared" si="3"/>
        <v/>
      </c>
      <c r="AA12" s="277" t="str">
        <f t="shared" si="4"/>
        <v/>
      </c>
      <c r="AB12" s="279" t="s">
        <v>1057</v>
      </c>
    </row>
    <row r="13" spans="1:28">
      <c r="A13" s="186" t="str">
        <f>IF(B13="","",COUNT(A$5:A11)+1)</f>
        <v/>
      </c>
      <c r="B13" s="267" t="s">
        <v>1057</v>
      </c>
      <c r="C13" s="268" t="s">
        <v>1057</v>
      </c>
      <c r="D13" s="269" t="s">
        <v>1057</v>
      </c>
      <c r="E13" s="270" t="s">
        <v>1057</v>
      </c>
      <c r="F13" s="270" t="s">
        <v>1057</v>
      </c>
      <c r="G13" s="271"/>
      <c r="H13" s="271"/>
      <c r="I13" s="270"/>
      <c r="J13" s="277"/>
      <c r="K13" s="277"/>
      <c r="L13" s="277"/>
      <c r="M13" s="277"/>
      <c r="N13" s="277"/>
      <c r="O13" s="277" t="str">
        <f t="shared" si="0"/>
        <v/>
      </c>
      <c r="P13" s="277"/>
      <c r="Q13" s="277"/>
      <c r="R13" s="277"/>
      <c r="S13" s="277"/>
      <c r="T13" s="277"/>
      <c r="U13" s="277"/>
      <c r="V13" s="277"/>
      <c r="W13" s="277" t="str">
        <f t="shared" si="1"/>
        <v/>
      </c>
      <c r="X13" s="277"/>
      <c r="Y13" s="277" t="str">
        <f t="shared" si="2"/>
        <v/>
      </c>
      <c r="Z13" s="277" t="str">
        <f t="shared" si="3"/>
        <v/>
      </c>
      <c r="AA13" s="277" t="str">
        <f t="shared" si="4"/>
        <v/>
      </c>
      <c r="AB13" s="279" t="s">
        <v>1057</v>
      </c>
    </row>
    <row r="14" spans="1:28">
      <c r="A14" s="186" t="str">
        <f>IF(B14="","",COUNT(A$5:A12)+1)</f>
        <v/>
      </c>
      <c r="B14" s="267" t="s">
        <v>1057</v>
      </c>
      <c r="C14" s="268" t="s">
        <v>1057</v>
      </c>
      <c r="D14" s="269" t="s">
        <v>1057</v>
      </c>
      <c r="E14" s="270" t="s">
        <v>1057</v>
      </c>
      <c r="F14" s="270" t="s">
        <v>1057</v>
      </c>
      <c r="G14" s="271"/>
      <c r="H14" s="271"/>
      <c r="I14" s="270"/>
      <c r="J14" s="277"/>
      <c r="K14" s="277"/>
      <c r="L14" s="277"/>
      <c r="M14" s="277"/>
      <c r="N14" s="277"/>
      <c r="O14" s="277" t="str">
        <f t="shared" si="0"/>
        <v/>
      </c>
      <c r="P14" s="277"/>
      <c r="Q14" s="277"/>
      <c r="R14" s="277"/>
      <c r="S14" s="277"/>
      <c r="T14" s="277"/>
      <c r="U14" s="277"/>
      <c r="V14" s="277"/>
      <c r="W14" s="277" t="str">
        <f t="shared" si="1"/>
        <v/>
      </c>
      <c r="X14" s="277"/>
      <c r="Y14" s="277" t="str">
        <f t="shared" si="2"/>
        <v/>
      </c>
      <c r="Z14" s="277" t="str">
        <f t="shared" si="3"/>
        <v/>
      </c>
      <c r="AA14" s="277" t="str">
        <f t="shared" si="4"/>
        <v/>
      </c>
      <c r="AB14" s="279" t="s">
        <v>1057</v>
      </c>
    </row>
    <row r="15" spans="1:28">
      <c r="A15" s="186" t="str">
        <f>IF(B15="","",COUNT(A$5:A13)+1)</f>
        <v/>
      </c>
      <c r="B15" s="267" t="s">
        <v>1057</v>
      </c>
      <c r="C15" s="268" t="s">
        <v>1057</v>
      </c>
      <c r="D15" s="269" t="s">
        <v>1057</v>
      </c>
      <c r="E15" s="270" t="s">
        <v>1057</v>
      </c>
      <c r="F15" s="270" t="s">
        <v>1057</v>
      </c>
      <c r="G15" s="271"/>
      <c r="H15" s="271"/>
      <c r="I15" s="270"/>
      <c r="J15" s="277"/>
      <c r="K15" s="277"/>
      <c r="L15" s="277"/>
      <c r="M15" s="277"/>
      <c r="N15" s="277"/>
      <c r="O15" s="277" t="str">
        <f t="shared" si="0"/>
        <v/>
      </c>
      <c r="P15" s="277"/>
      <c r="Q15" s="277"/>
      <c r="R15" s="277"/>
      <c r="S15" s="277"/>
      <c r="T15" s="277"/>
      <c r="U15" s="277"/>
      <c r="V15" s="277"/>
      <c r="W15" s="277" t="str">
        <f t="shared" si="1"/>
        <v/>
      </c>
      <c r="X15" s="277"/>
      <c r="Y15" s="277" t="str">
        <f t="shared" si="2"/>
        <v/>
      </c>
      <c r="Z15" s="277" t="str">
        <f t="shared" si="3"/>
        <v/>
      </c>
      <c r="AA15" s="277" t="str">
        <f t="shared" si="4"/>
        <v/>
      </c>
      <c r="AB15" s="279" t="s">
        <v>1057</v>
      </c>
    </row>
    <row r="16" spans="1:28">
      <c r="A16" s="186" t="str">
        <f>IF(B16="","",COUNT(A$5:A14)+1)</f>
        <v/>
      </c>
      <c r="B16" s="267" t="s">
        <v>1057</v>
      </c>
      <c r="C16" s="268" t="s">
        <v>1057</v>
      </c>
      <c r="D16" s="269" t="s">
        <v>1057</v>
      </c>
      <c r="E16" s="270" t="s">
        <v>1057</v>
      </c>
      <c r="F16" s="270" t="s">
        <v>1057</v>
      </c>
      <c r="G16" s="271"/>
      <c r="H16" s="271"/>
      <c r="I16" s="270"/>
      <c r="J16" s="277"/>
      <c r="K16" s="277"/>
      <c r="L16" s="277"/>
      <c r="M16" s="277"/>
      <c r="N16" s="277"/>
      <c r="O16" s="277" t="str">
        <f t="shared" si="0"/>
        <v/>
      </c>
      <c r="P16" s="277"/>
      <c r="Q16" s="277"/>
      <c r="R16" s="277"/>
      <c r="S16" s="277"/>
      <c r="T16" s="277"/>
      <c r="U16" s="277"/>
      <c r="V16" s="277"/>
      <c r="W16" s="277" t="str">
        <f t="shared" si="1"/>
        <v/>
      </c>
      <c r="X16" s="277"/>
      <c r="Y16" s="277" t="str">
        <f t="shared" si="2"/>
        <v/>
      </c>
      <c r="Z16" s="277" t="str">
        <f t="shared" si="3"/>
        <v/>
      </c>
      <c r="AA16" s="277" t="str">
        <f t="shared" si="4"/>
        <v/>
      </c>
      <c r="AB16" s="279" t="s">
        <v>1057</v>
      </c>
    </row>
    <row r="17" spans="1:28">
      <c r="A17" s="186" t="str">
        <f>IF(B17="","",COUNT(A$5:A15)+1)</f>
        <v/>
      </c>
      <c r="B17" s="267" t="s">
        <v>1057</v>
      </c>
      <c r="C17" s="268" t="s">
        <v>1057</v>
      </c>
      <c r="D17" s="269" t="s">
        <v>1057</v>
      </c>
      <c r="E17" s="270" t="s">
        <v>1057</v>
      </c>
      <c r="F17" s="270" t="s">
        <v>1057</v>
      </c>
      <c r="G17" s="271"/>
      <c r="H17" s="271"/>
      <c r="I17" s="270"/>
      <c r="J17" s="277"/>
      <c r="K17" s="277"/>
      <c r="L17" s="277"/>
      <c r="M17" s="277"/>
      <c r="N17" s="277"/>
      <c r="O17" s="277" t="str">
        <f t="shared" si="0"/>
        <v/>
      </c>
      <c r="P17" s="277"/>
      <c r="Q17" s="277"/>
      <c r="R17" s="277"/>
      <c r="S17" s="277"/>
      <c r="T17" s="277"/>
      <c r="U17" s="277"/>
      <c r="V17" s="277"/>
      <c r="W17" s="277" t="str">
        <f t="shared" si="1"/>
        <v/>
      </c>
      <c r="X17" s="277"/>
      <c r="Y17" s="277" t="str">
        <f t="shared" si="2"/>
        <v/>
      </c>
      <c r="Z17" s="277" t="str">
        <f t="shared" si="3"/>
        <v/>
      </c>
      <c r="AA17" s="277" t="str">
        <f t="shared" si="4"/>
        <v/>
      </c>
      <c r="AB17" s="279" t="s">
        <v>1057</v>
      </c>
    </row>
    <row r="18" spans="1:28">
      <c r="A18" s="186" t="str">
        <f>IF(B18="","",COUNT(A$5:A16)+1)</f>
        <v/>
      </c>
      <c r="B18" s="267" t="s">
        <v>1057</v>
      </c>
      <c r="C18" s="268" t="s">
        <v>1057</v>
      </c>
      <c r="D18" s="269" t="s">
        <v>1057</v>
      </c>
      <c r="E18" s="270" t="s">
        <v>1057</v>
      </c>
      <c r="F18" s="270" t="s">
        <v>1057</v>
      </c>
      <c r="G18" s="271"/>
      <c r="H18" s="271"/>
      <c r="I18" s="270"/>
      <c r="J18" s="277"/>
      <c r="K18" s="277"/>
      <c r="L18" s="277"/>
      <c r="M18" s="277"/>
      <c r="N18" s="277"/>
      <c r="O18" s="277" t="str">
        <f t="shared" si="0"/>
        <v/>
      </c>
      <c r="P18" s="277"/>
      <c r="Q18" s="277"/>
      <c r="R18" s="277"/>
      <c r="S18" s="277"/>
      <c r="T18" s="277"/>
      <c r="U18" s="277"/>
      <c r="V18" s="277"/>
      <c r="W18" s="277" t="str">
        <f t="shared" si="1"/>
        <v/>
      </c>
      <c r="X18" s="277"/>
      <c r="Y18" s="277" t="str">
        <f t="shared" si="2"/>
        <v/>
      </c>
      <c r="Z18" s="277" t="str">
        <f t="shared" si="3"/>
        <v/>
      </c>
      <c r="AA18" s="277" t="str">
        <f t="shared" si="4"/>
        <v/>
      </c>
      <c r="AB18" s="279" t="s">
        <v>1057</v>
      </c>
    </row>
    <row r="19" spans="1:28">
      <c r="A19" s="186" t="str">
        <f>IF(B19="","",COUNT(A$5:A17)+1)</f>
        <v/>
      </c>
      <c r="B19" s="267" t="s">
        <v>1057</v>
      </c>
      <c r="C19" s="268" t="s">
        <v>1057</v>
      </c>
      <c r="D19" s="269" t="s">
        <v>1057</v>
      </c>
      <c r="E19" s="270" t="s">
        <v>1057</v>
      </c>
      <c r="F19" s="270" t="s">
        <v>1057</v>
      </c>
      <c r="G19" s="271"/>
      <c r="H19" s="271"/>
      <c r="I19" s="270"/>
      <c r="J19" s="277"/>
      <c r="K19" s="277"/>
      <c r="L19" s="277"/>
      <c r="M19" s="277"/>
      <c r="N19" s="277"/>
      <c r="O19" s="277" t="str">
        <f t="shared" si="0"/>
        <v/>
      </c>
      <c r="P19" s="277"/>
      <c r="Q19" s="277"/>
      <c r="R19" s="277"/>
      <c r="S19" s="277"/>
      <c r="T19" s="277"/>
      <c r="U19" s="277"/>
      <c r="V19" s="277"/>
      <c r="W19" s="277" t="str">
        <f t="shared" si="1"/>
        <v/>
      </c>
      <c r="X19" s="277"/>
      <c r="Y19" s="277" t="str">
        <f t="shared" si="2"/>
        <v/>
      </c>
      <c r="Z19" s="277" t="str">
        <f t="shared" si="3"/>
        <v/>
      </c>
      <c r="AA19" s="277" t="str">
        <f t="shared" si="4"/>
        <v/>
      </c>
      <c r="AB19" s="279" t="s">
        <v>1057</v>
      </c>
    </row>
    <row r="20" spans="1:28">
      <c r="A20" s="186" t="str">
        <f>IF(B20="","",COUNT(A$5:A18)+1)</f>
        <v/>
      </c>
      <c r="B20" s="267" t="s">
        <v>1057</v>
      </c>
      <c r="C20" s="268" t="s">
        <v>1057</v>
      </c>
      <c r="D20" s="269" t="s">
        <v>1057</v>
      </c>
      <c r="E20" s="270" t="s">
        <v>1057</v>
      </c>
      <c r="F20" s="270" t="s">
        <v>1057</v>
      </c>
      <c r="G20" s="271"/>
      <c r="H20" s="271"/>
      <c r="I20" s="270"/>
      <c r="J20" s="277"/>
      <c r="K20" s="277"/>
      <c r="L20" s="277"/>
      <c r="M20" s="277"/>
      <c r="N20" s="277"/>
      <c r="O20" s="277" t="str">
        <f t="shared" si="0"/>
        <v/>
      </c>
      <c r="P20" s="277"/>
      <c r="Q20" s="277"/>
      <c r="R20" s="277"/>
      <c r="S20" s="277"/>
      <c r="T20" s="277"/>
      <c r="U20" s="277"/>
      <c r="V20" s="277"/>
      <c r="W20" s="277" t="str">
        <f t="shared" si="1"/>
        <v/>
      </c>
      <c r="X20" s="277"/>
      <c r="Y20" s="277" t="str">
        <f t="shared" si="2"/>
        <v/>
      </c>
      <c r="Z20" s="277" t="str">
        <f t="shared" si="3"/>
        <v/>
      </c>
      <c r="AA20" s="277" t="str">
        <f t="shared" si="4"/>
        <v/>
      </c>
      <c r="AB20" s="279" t="s">
        <v>1057</v>
      </c>
    </row>
    <row r="21" spans="1:28">
      <c r="A21" s="186" t="str">
        <f>IF(B21="","",COUNT(A$5:A19)+1)</f>
        <v/>
      </c>
      <c r="B21" s="267" t="s">
        <v>1057</v>
      </c>
      <c r="C21" s="268" t="s">
        <v>1057</v>
      </c>
      <c r="D21" s="269" t="s">
        <v>1057</v>
      </c>
      <c r="E21" s="270" t="s">
        <v>1057</v>
      </c>
      <c r="F21" s="270" t="s">
        <v>1057</v>
      </c>
      <c r="G21" s="271"/>
      <c r="H21" s="271"/>
      <c r="I21" s="270"/>
      <c r="J21" s="277"/>
      <c r="K21" s="277"/>
      <c r="L21" s="277"/>
      <c r="M21" s="277"/>
      <c r="N21" s="277"/>
      <c r="O21" s="277" t="str">
        <f t="shared" si="0"/>
        <v/>
      </c>
      <c r="P21" s="277"/>
      <c r="Q21" s="277"/>
      <c r="R21" s="277"/>
      <c r="S21" s="277"/>
      <c r="T21" s="277"/>
      <c r="U21" s="277"/>
      <c r="V21" s="277"/>
      <c r="W21" s="277" t="str">
        <f t="shared" si="1"/>
        <v/>
      </c>
      <c r="X21" s="277"/>
      <c r="Y21" s="277" t="str">
        <f t="shared" si="2"/>
        <v/>
      </c>
      <c r="Z21" s="277" t="str">
        <f t="shared" si="3"/>
        <v/>
      </c>
      <c r="AA21" s="277" t="str">
        <f t="shared" si="4"/>
        <v/>
      </c>
      <c r="AB21" s="279" t="s">
        <v>1057</v>
      </c>
    </row>
    <row r="22" spans="1:28">
      <c r="A22" s="186" t="str">
        <f>IF(B22="","",COUNT(A$5:A20)+1)</f>
        <v/>
      </c>
      <c r="B22" s="267" t="s">
        <v>1057</v>
      </c>
      <c r="C22" s="268" t="s">
        <v>1057</v>
      </c>
      <c r="D22" s="269" t="s">
        <v>1057</v>
      </c>
      <c r="E22" s="270" t="s">
        <v>1057</v>
      </c>
      <c r="F22" s="270" t="s">
        <v>1057</v>
      </c>
      <c r="G22" s="271"/>
      <c r="H22" s="271"/>
      <c r="I22" s="270"/>
      <c r="J22" s="277"/>
      <c r="K22" s="277"/>
      <c r="L22" s="277"/>
      <c r="M22" s="277"/>
      <c r="N22" s="277"/>
      <c r="O22" s="277" t="str">
        <f t="shared" si="0"/>
        <v/>
      </c>
      <c r="P22" s="277"/>
      <c r="Q22" s="277"/>
      <c r="R22" s="277"/>
      <c r="S22" s="277"/>
      <c r="T22" s="277"/>
      <c r="U22" s="277"/>
      <c r="V22" s="277"/>
      <c r="W22" s="277" t="str">
        <f t="shared" si="1"/>
        <v/>
      </c>
      <c r="X22" s="277"/>
      <c r="Y22" s="277" t="str">
        <f t="shared" si="2"/>
        <v/>
      </c>
      <c r="Z22" s="277" t="str">
        <f t="shared" si="3"/>
        <v/>
      </c>
      <c r="AA22" s="277" t="str">
        <f t="shared" si="4"/>
        <v/>
      </c>
      <c r="AB22" s="279" t="s">
        <v>1057</v>
      </c>
    </row>
    <row r="23" spans="1:28">
      <c r="A23" s="186" t="str">
        <f>IF(B23="","",COUNT(A$5:A21)+1)</f>
        <v/>
      </c>
      <c r="B23" s="267" t="s">
        <v>1057</v>
      </c>
      <c r="C23" s="268" t="s">
        <v>1057</v>
      </c>
      <c r="D23" s="269" t="s">
        <v>1057</v>
      </c>
      <c r="E23" s="270" t="s">
        <v>1057</v>
      </c>
      <c r="F23" s="270" t="s">
        <v>1057</v>
      </c>
      <c r="G23" s="271"/>
      <c r="H23" s="271"/>
      <c r="I23" s="270"/>
      <c r="J23" s="277"/>
      <c r="K23" s="277"/>
      <c r="L23" s="277"/>
      <c r="M23" s="277"/>
      <c r="N23" s="277"/>
      <c r="O23" s="277" t="str">
        <f t="shared" si="0"/>
        <v/>
      </c>
      <c r="P23" s="277"/>
      <c r="Q23" s="277"/>
      <c r="R23" s="277"/>
      <c r="S23" s="277"/>
      <c r="T23" s="277"/>
      <c r="U23" s="277"/>
      <c r="V23" s="277"/>
      <c r="W23" s="277" t="str">
        <f t="shared" si="1"/>
        <v/>
      </c>
      <c r="X23" s="277"/>
      <c r="Y23" s="277" t="str">
        <f t="shared" si="2"/>
        <v/>
      </c>
      <c r="Z23" s="277" t="str">
        <f t="shared" si="3"/>
        <v/>
      </c>
      <c r="AA23" s="277" t="str">
        <f t="shared" si="4"/>
        <v/>
      </c>
      <c r="AB23" s="279" t="s">
        <v>1057</v>
      </c>
    </row>
    <row r="24" spans="1:28">
      <c r="A24" s="186" t="str">
        <f>IF(B24="","",COUNT(A$5:A22)+1)</f>
        <v/>
      </c>
      <c r="B24" s="267" t="s">
        <v>1057</v>
      </c>
      <c r="C24" s="268" t="s">
        <v>1057</v>
      </c>
      <c r="D24" s="269" t="s">
        <v>1057</v>
      </c>
      <c r="E24" s="270" t="s">
        <v>1057</v>
      </c>
      <c r="F24" s="270" t="s">
        <v>1057</v>
      </c>
      <c r="G24" s="271"/>
      <c r="H24" s="271"/>
      <c r="I24" s="270"/>
      <c r="J24" s="277"/>
      <c r="K24" s="277"/>
      <c r="L24" s="277"/>
      <c r="M24" s="277"/>
      <c r="N24" s="277"/>
      <c r="O24" s="277" t="str">
        <f t="shared" si="0"/>
        <v/>
      </c>
      <c r="P24" s="277"/>
      <c r="Q24" s="277"/>
      <c r="R24" s="277"/>
      <c r="S24" s="277"/>
      <c r="T24" s="277"/>
      <c r="U24" s="277"/>
      <c r="V24" s="277"/>
      <c r="W24" s="277" t="str">
        <f t="shared" si="1"/>
        <v/>
      </c>
      <c r="X24" s="277"/>
      <c r="Y24" s="277" t="str">
        <f t="shared" si="2"/>
        <v/>
      </c>
      <c r="Z24" s="277" t="str">
        <f t="shared" si="3"/>
        <v/>
      </c>
      <c r="AA24" s="277" t="str">
        <f t="shared" si="4"/>
        <v/>
      </c>
      <c r="AB24" s="279" t="s">
        <v>1057</v>
      </c>
    </row>
    <row r="25" spans="1:28">
      <c r="A25" s="186" t="str">
        <f>IF(B25="","",COUNT(A$5:A23)+1)</f>
        <v/>
      </c>
      <c r="B25" s="267" t="s">
        <v>1057</v>
      </c>
      <c r="C25" s="268" t="s">
        <v>1057</v>
      </c>
      <c r="D25" s="269" t="s">
        <v>1057</v>
      </c>
      <c r="E25" s="270" t="s">
        <v>1057</v>
      </c>
      <c r="F25" s="270" t="s">
        <v>1057</v>
      </c>
      <c r="G25" s="271"/>
      <c r="H25" s="271"/>
      <c r="I25" s="270"/>
      <c r="J25" s="277"/>
      <c r="K25" s="277"/>
      <c r="L25" s="277"/>
      <c r="M25" s="277"/>
      <c r="N25" s="277"/>
      <c r="O25" s="277" t="str">
        <f t="shared" si="0"/>
        <v/>
      </c>
      <c r="P25" s="277"/>
      <c r="Q25" s="277"/>
      <c r="R25" s="277"/>
      <c r="S25" s="277"/>
      <c r="T25" s="277"/>
      <c r="U25" s="277"/>
      <c r="V25" s="277"/>
      <c r="W25" s="277" t="str">
        <f t="shared" si="1"/>
        <v/>
      </c>
      <c r="X25" s="277"/>
      <c r="Y25" s="277" t="str">
        <f t="shared" si="2"/>
        <v/>
      </c>
      <c r="Z25" s="277" t="str">
        <f t="shared" si="3"/>
        <v/>
      </c>
      <c r="AA25" s="277" t="str">
        <f t="shared" si="4"/>
        <v/>
      </c>
      <c r="AB25" s="279" t="s">
        <v>1057</v>
      </c>
    </row>
    <row r="26" spans="1:28">
      <c r="A26" s="186" t="str">
        <f>IF(B26="","",COUNT(A$5:A24)+1)</f>
        <v/>
      </c>
      <c r="B26" s="267"/>
      <c r="C26" s="268"/>
      <c r="D26" s="269"/>
      <c r="E26" s="270"/>
      <c r="F26" s="270"/>
      <c r="G26" s="271"/>
      <c r="H26" s="271"/>
      <c r="I26" s="270"/>
      <c r="J26" s="277"/>
      <c r="K26" s="277"/>
      <c r="L26" s="277"/>
      <c r="M26" s="277"/>
      <c r="N26" s="277"/>
      <c r="O26" s="277" t="str">
        <f t="shared" si="0"/>
        <v/>
      </c>
      <c r="P26" s="277"/>
      <c r="Q26" s="277"/>
      <c r="R26" s="277"/>
      <c r="S26" s="277"/>
      <c r="T26" s="277"/>
      <c r="U26" s="277"/>
      <c r="V26" s="277"/>
      <c r="W26" s="277" t="str">
        <f t="shared" si="1"/>
        <v/>
      </c>
      <c r="X26" s="277"/>
      <c r="Y26" s="277" t="str">
        <f t="shared" si="2"/>
        <v/>
      </c>
      <c r="Z26" s="277" t="str">
        <f t="shared" si="3"/>
        <v/>
      </c>
      <c r="AA26" s="277" t="str">
        <f t="shared" si="4"/>
        <v/>
      </c>
      <c r="AB26" s="279"/>
    </row>
    <row r="27" spans="1:28">
      <c r="A27" s="272" t="s">
        <v>157</v>
      </c>
      <c r="B27" s="270"/>
      <c r="C27" s="268" t="s">
        <v>1057</v>
      </c>
      <c r="D27" s="269" t="s">
        <v>1057</v>
      </c>
      <c r="E27" s="270" t="s">
        <v>1057</v>
      </c>
      <c r="F27" s="270" t="s">
        <v>1057</v>
      </c>
      <c r="G27" s="270"/>
      <c r="H27" s="270"/>
      <c r="I27" s="270"/>
      <c r="J27" s="277"/>
      <c r="K27" s="277"/>
      <c r="L27" s="277"/>
      <c r="M27" s="277"/>
      <c r="N27" s="277"/>
      <c r="O27" s="277">
        <f>SUM(O7:O26)</f>
        <v>0</v>
      </c>
      <c r="P27" s="277"/>
      <c r="Q27" s="277"/>
      <c r="R27" s="277"/>
      <c r="S27" s="277"/>
      <c r="T27" s="277"/>
      <c r="U27" s="277"/>
      <c r="V27" s="277"/>
      <c r="W27" s="277">
        <f>SUM(W7:W26)</f>
        <v>0</v>
      </c>
      <c r="X27" s="277"/>
      <c r="Y27" s="277">
        <f>SUM(Y7:Y26)</f>
        <v>0</v>
      </c>
      <c r="Z27" s="277">
        <f>SUM(Z7:Z26)</f>
        <v>0</v>
      </c>
      <c r="AA27" s="277" t="str">
        <f>IF(Y27=0,"",(Z27-Y27)/Y27*100)</f>
        <v/>
      </c>
      <c r="AB27" s="279" t="s">
        <v>1057</v>
      </c>
    </row>
    <row r="28" spans="1:26">
      <c r="A28" s="259" t="str">
        <f>封面!D11&amp;封面!G11</f>
        <v>产权持有单位填表人：丁旭伟</v>
      </c>
      <c r="W28" s="234"/>
      <c r="X28" s="234"/>
      <c r="Y28" s="234"/>
      <c r="Z28" s="139" t="str">
        <f>"评估人员："&amp;封面!G38</f>
        <v>评估人员：</v>
      </c>
    </row>
    <row r="29" spans="1:1">
      <c r="A29" s="273" t="str">
        <f>CONCATENATE(封面!D13,封面!F13,封面!G13,封面!H13,封面!I13,封面!J13,封面!K13)</f>
        <v>填表日期：2023年11月7日</v>
      </c>
    </row>
  </sheetData>
  <mergeCells count="26">
    <mergeCell ref="A2:AB2"/>
    <mergeCell ref="A3:AB3"/>
    <mergeCell ref="J5:O5"/>
    <mergeCell ref="A27:B27"/>
    <mergeCell ref="A5:A6"/>
    <mergeCell ref="B5:B6"/>
    <mergeCell ref="C5:C6"/>
    <mergeCell ref="D5:D6"/>
    <mergeCell ref="E5:E6"/>
    <mergeCell ref="F5:F6"/>
    <mergeCell ref="G5:G6"/>
    <mergeCell ref="H5:H6"/>
    <mergeCell ref="I5:I6"/>
    <mergeCell ref="P5:P6"/>
    <mergeCell ref="Q5:Q6"/>
    <mergeCell ref="R5:R6"/>
    <mergeCell ref="S5:S6"/>
    <mergeCell ref="T5:T6"/>
    <mergeCell ref="U5:U6"/>
    <mergeCell ref="V5:V6"/>
    <mergeCell ref="W5:W6"/>
    <mergeCell ref="X5:X6"/>
    <mergeCell ref="Y5:Y6"/>
    <mergeCell ref="Z5:Z6"/>
    <mergeCell ref="AA5:AA6"/>
    <mergeCell ref="AB5:AB6"/>
  </mergeCells>
  <dataValidations count="1">
    <dataValidation allowBlank="1" showInputMessage="1" showErrorMessage="1" prompt="①发生日期：指利息结算日，填写到日，如2012年12月31日；②利息所属期间：如2012.10.1-2012.12.31" sqref="A2"/>
  </dataValidations>
  <hyperlinks>
    <hyperlink ref="A1" location="索引目录!E27" display="返回索引页"/>
    <hyperlink ref="B1" location="存货汇总!B15" display="返回"/>
  </hyperlinks>
  <pageMargins left="0.707638888888889" right="0.707638888888889" top="0.747916666666667" bottom="0.747916666666667" header="0.313888888888889" footer="0.313888888888889"/>
  <pageSetup paperSize="9" scale="51" orientation="landscape"/>
  <headerFooter>
    <oddHeader>&amp;R&amp;"宋体,常规"表&amp;"Times New Roman,常规"5-7
&amp;"宋体,常规"共&amp;"Times New Roman,常规"&amp;N&amp;"宋体,常规"页第&amp;"Times New Roman,常规"&amp;P&amp;"宋体,常规"页</oddHeader>
  </headerFooter>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H28"/>
  <sheetViews>
    <sheetView zoomScale="90" zoomScaleNormal="90" topLeftCell="A16" workbookViewId="0">
      <selection activeCell="L19" sqref="L19"/>
    </sheetView>
  </sheetViews>
  <sheetFormatPr defaultColWidth="9" defaultRowHeight="15.75" customHeight="1" outlineLevelCol="7"/>
  <cols>
    <col min="1" max="1" width="8.66666666666667" style="139" customWidth="1"/>
    <col min="2" max="2" width="28" style="139" customWidth="1"/>
    <col min="3" max="3" width="15" style="140" customWidth="1"/>
    <col min="4" max="5" width="19.1666666666667" style="139" customWidth="1" outlineLevel="1"/>
    <col min="6" max="7" width="25" style="139" customWidth="1"/>
    <col min="8" max="8" width="19" style="139" customWidth="1"/>
    <col min="9" max="16384" width="9" style="139"/>
  </cols>
  <sheetData>
    <row r="1" customHeight="1" spans="1:8">
      <c r="A1" s="142" t="s">
        <v>118</v>
      </c>
      <c r="B1" s="143" t="s">
        <v>261</v>
      </c>
      <c r="C1" s="144"/>
      <c r="D1" s="146"/>
      <c r="E1" s="146"/>
      <c r="F1" s="146"/>
      <c r="G1" s="146"/>
      <c r="H1" s="145"/>
    </row>
    <row r="2" s="137" customFormat="1" ht="30" customHeight="1" spans="1:8">
      <c r="A2" s="148" t="s">
        <v>1449</v>
      </c>
      <c r="B2" s="149"/>
      <c r="C2" s="149"/>
      <c r="D2" s="149"/>
      <c r="E2" s="149"/>
      <c r="F2" s="149"/>
      <c r="G2" s="149"/>
      <c r="H2" s="149"/>
    </row>
    <row r="3" ht="14.25" customHeight="1" spans="1:8">
      <c r="A3" s="138" t="str">
        <f>CONCATENATE(封面!D9,封面!F9,封面!G9,封面!H9,封面!I9,封面!J9,封面!K9)</f>
        <v>评估基准日：2023年9月30日</v>
      </c>
      <c r="B3" s="138"/>
      <c r="C3" s="138"/>
      <c r="D3" s="138"/>
      <c r="E3" s="138"/>
      <c r="F3" s="138"/>
      <c r="G3" s="138"/>
      <c r="H3" s="138"/>
    </row>
    <row r="4" customHeight="1" spans="1:8">
      <c r="A4" s="169" t="str">
        <f>封面!D7&amp;封面!F7</f>
        <v>产权持有人：杭州汽轮新能源有限公司</v>
      </c>
      <c r="D4" s="150"/>
      <c r="E4" s="150"/>
      <c r="F4" s="150"/>
      <c r="G4" s="150"/>
      <c r="H4" s="163" t="s">
        <v>120</v>
      </c>
    </row>
    <row r="5" s="138" customFormat="1" customHeight="1" spans="1:8">
      <c r="A5" s="152" t="s">
        <v>183</v>
      </c>
      <c r="B5" s="152" t="s">
        <v>1067</v>
      </c>
      <c r="C5" s="153" t="s">
        <v>341</v>
      </c>
      <c r="D5" s="154" t="s">
        <v>264</v>
      </c>
      <c r="E5" s="154" t="s">
        <v>292</v>
      </c>
      <c r="F5" s="170" t="s">
        <v>265</v>
      </c>
      <c r="G5" s="170" t="s">
        <v>266</v>
      </c>
      <c r="H5" s="152" t="s">
        <v>186</v>
      </c>
    </row>
    <row r="6" customHeight="1" spans="1:8">
      <c r="A6" s="156"/>
      <c r="B6" s="230"/>
      <c r="C6" s="158"/>
      <c r="D6" s="159"/>
      <c r="E6" s="159"/>
      <c r="F6" s="159"/>
      <c r="G6" s="159"/>
      <c r="H6" s="164"/>
    </row>
    <row r="7" customHeight="1" spans="1:8">
      <c r="A7" s="156"/>
      <c r="B7" s="230"/>
      <c r="C7" s="158"/>
      <c r="D7" s="159"/>
      <c r="E7" s="159"/>
      <c r="F7" s="159"/>
      <c r="G7" s="159"/>
      <c r="H7" s="164"/>
    </row>
    <row r="8" customHeight="1" spans="1:8">
      <c r="A8" s="156"/>
      <c r="B8" s="230"/>
      <c r="C8" s="158"/>
      <c r="D8" s="159"/>
      <c r="E8" s="159"/>
      <c r="F8" s="159"/>
      <c r="G8" s="159"/>
      <c r="H8" s="164"/>
    </row>
    <row r="9" customHeight="1" spans="1:8">
      <c r="A9" s="156"/>
      <c r="B9" s="230"/>
      <c r="C9" s="158"/>
      <c r="D9" s="159"/>
      <c r="E9" s="159"/>
      <c r="F9" s="159"/>
      <c r="G9" s="159"/>
      <c r="H9" s="164"/>
    </row>
    <row r="10" customHeight="1" spans="1:8">
      <c r="A10" s="156"/>
      <c r="B10" s="230"/>
      <c r="C10" s="158"/>
      <c r="D10" s="159"/>
      <c r="E10" s="159"/>
      <c r="F10" s="159"/>
      <c r="G10" s="159"/>
      <c r="H10" s="164"/>
    </row>
    <row r="11" customHeight="1" spans="1:8">
      <c r="A11" s="156"/>
      <c r="B11" s="230"/>
      <c r="C11" s="158"/>
      <c r="D11" s="159"/>
      <c r="E11" s="159"/>
      <c r="F11" s="159"/>
      <c r="G11" s="159"/>
      <c r="H11" s="164"/>
    </row>
    <row r="12" customHeight="1" spans="1:8">
      <c r="A12" s="156"/>
      <c r="B12" s="230"/>
      <c r="C12" s="158"/>
      <c r="D12" s="159"/>
      <c r="E12" s="159"/>
      <c r="F12" s="159"/>
      <c r="G12" s="159"/>
      <c r="H12" s="164"/>
    </row>
    <row r="13" customHeight="1" spans="1:8">
      <c r="A13" s="156"/>
      <c r="B13" s="230"/>
      <c r="C13" s="158"/>
      <c r="D13" s="159"/>
      <c r="E13" s="159"/>
      <c r="F13" s="159"/>
      <c r="G13" s="159"/>
      <c r="H13" s="164"/>
    </row>
    <row r="14" customHeight="1" spans="1:8">
      <c r="A14" s="156"/>
      <c r="B14" s="230"/>
      <c r="C14" s="158"/>
      <c r="D14" s="159"/>
      <c r="E14" s="159"/>
      <c r="F14" s="159"/>
      <c r="G14" s="159"/>
      <c r="H14" s="164"/>
    </row>
    <row r="15" customHeight="1" spans="1:8">
      <c r="A15" s="156"/>
      <c r="B15" s="230"/>
      <c r="C15" s="158"/>
      <c r="D15" s="159"/>
      <c r="E15" s="159"/>
      <c r="F15" s="159"/>
      <c r="G15" s="159"/>
      <c r="H15" s="164"/>
    </row>
    <row r="16" customHeight="1" spans="1:8">
      <c r="A16" s="156"/>
      <c r="B16" s="230"/>
      <c r="C16" s="158"/>
      <c r="D16" s="159"/>
      <c r="E16" s="159"/>
      <c r="F16" s="159"/>
      <c r="G16" s="159"/>
      <c r="H16" s="164"/>
    </row>
    <row r="17" customHeight="1" spans="1:8">
      <c r="A17" s="156"/>
      <c r="B17" s="230"/>
      <c r="C17" s="158"/>
      <c r="D17" s="159"/>
      <c r="E17" s="159"/>
      <c r="F17" s="159"/>
      <c r="G17" s="159"/>
      <c r="H17" s="164"/>
    </row>
    <row r="18" customHeight="1" spans="1:8">
      <c r="A18" s="156"/>
      <c r="B18" s="230"/>
      <c r="C18" s="158"/>
      <c r="D18" s="159"/>
      <c r="E18" s="159"/>
      <c r="F18" s="159"/>
      <c r="G18" s="159"/>
      <c r="H18" s="164"/>
    </row>
    <row r="19" customHeight="1" spans="1:8">
      <c r="A19" s="156"/>
      <c r="B19" s="230"/>
      <c r="C19" s="158"/>
      <c r="D19" s="159"/>
      <c r="E19" s="159"/>
      <c r="F19" s="159"/>
      <c r="G19" s="159"/>
      <c r="H19" s="164"/>
    </row>
    <row r="20" customHeight="1" spans="1:8">
      <c r="A20" s="156"/>
      <c r="B20" s="157"/>
      <c r="C20" s="158"/>
      <c r="D20" s="159"/>
      <c r="E20" s="159"/>
      <c r="F20" s="159"/>
      <c r="G20" s="159"/>
      <c r="H20" s="164"/>
    </row>
    <row r="21" customHeight="1" spans="1:8">
      <c r="A21" s="156"/>
      <c r="B21" s="157"/>
      <c r="C21" s="158"/>
      <c r="D21" s="159"/>
      <c r="E21" s="159"/>
      <c r="F21" s="159"/>
      <c r="G21" s="159"/>
      <c r="H21" s="164"/>
    </row>
    <row r="22" customHeight="1" spans="1:8">
      <c r="A22" s="156"/>
      <c r="B22" s="157"/>
      <c r="C22" s="158"/>
      <c r="D22" s="159"/>
      <c r="E22" s="159"/>
      <c r="F22" s="159"/>
      <c r="G22" s="159"/>
      <c r="H22" s="164"/>
    </row>
    <row r="23" customHeight="1" spans="1:8">
      <c r="A23" s="156"/>
      <c r="B23" s="157"/>
      <c r="C23" s="158"/>
      <c r="D23" s="159"/>
      <c r="E23" s="159"/>
      <c r="F23" s="159"/>
      <c r="G23" s="159"/>
      <c r="H23" s="164"/>
    </row>
    <row r="24" customHeight="1" spans="1:8">
      <c r="A24" s="156"/>
      <c r="B24" s="157"/>
      <c r="C24" s="158"/>
      <c r="D24" s="159"/>
      <c r="E24" s="159"/>
      <c r="F24" s="159"/>
      <c r="G24" s="159"/>
      <c r="H24" s="164"/>
    </row>
    <row r="25" customHeight="1" spans="1:8">
      <c r="A25" s="156"/>
      <c r="B25" s="157"/>
      <c r="C25" s="158"/>
      <c r="D25" s="159"/>
      <c r="E25" s="159"/>
      <c r="F25" s="159"/>
      <c r="G25" s="159"/>
      <c r="H25" s="164"/>
    </row>
    <row r="26" customHeight="1" spans="1:8">
      <c r="A26" s="161" t="s">
        <v>1450</v>
      </c>
      <c r="B26" s="227"/>
      <c r="C26" s="158"/>
      <c r="D26" s="159">
        <f>SUM(D6:D25)</f>
        <v>0</v>
      </c>
      <c r="E26" s="159"/>
      <c r="F26" s="159">
        <f>SUM(F6:F25)</f>
        <v>0</v>
      </c>
      <c r="G26" s="159">
        <f>SUM(G6:G25)</f>
        <v>0</v>
      </c>
      <c r="H26" s="164"/>
    </row>
    <row r="27" customHeight="1" spans="1:7">
      <c r="A27" s="169" t="str">
        <f>封面!D11&amp;封面!G11</f>
        <v>产权持有单位填表人：丁旭伟</v>
      </c>
      <c r="D27" s="150"/>
      <c r="E27" s="150"/>
      <c r="F27" s="150" t="str">
        <f>"评估人员："&amp;封面!G38</f>
        <v>评估人员：</v>
      </c>
      <c r="G27" s="150"/>
    </row>
    <row r="28" customHeight="1" spans="1:7">
      <c r="A28" s="139" t="str">
        <f>CONCATENATE(封面!D13,封面!F13,封面!G13,封面!H13,封面!I13,封面!J13,封面!K13)</f>
        <v>填表日期：2023年11月7日</v>
      </c>
      <c r="D28" s="150"/>
      <c r="E28" s="150"/>
      <c r="F28" s="150"/>
      <c r="G28" s="150"/>
    </row>
  </sheetData>
  <mergeCells count="3">
    <mergeCell ref="A2:H2"/>
    <mergeCell ref="A3:H3"/>
    <mergeCell ref="A26:B26"/>
  </mergeCells>
  <hyperlinks>
    <hyperlink ref="A1" location="索引目录!I11" display="返回索引页"/>
    <hyperlink ref="B1" location="流动负债汇总!B11" display="返回"/>
  </hyperlinks>
  <printOptions horizontalCentered="1"/>
  <pageMargins left="0.354166666666667" right="0.354166666666667" top="0.786805555555556" bottom="0.786805555555556" header="1.02291666666667" footer="0.511805555555556"/>
  <pageSetup paperSize="9" scale="82" fitToHeight="0" orientation="landscape"/>
  <headerFooter alignWithMargins="0">
    <oddHeader>&amp;R&amp;"宋体,常规"&amp;10表&amp;"Times New Roman,常规"5-8
&amp;"宋体,常规"共&amp;"Times New Roman,常规"&amp;N&amp;"宋体,常规"页第&amp;"Times New Roman,常规"&amp;P&amp;"宋体,常规"页</oddHead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5"/>
    <pageSetUpPr fitToPage="1"/>
  </sheetPr>
  <dimension ref="A1:I29"/>
  <sheetViews>
    <sheetView zoomScale="85" zoomScaleNormal="85" workbookViewId="0">
      <selection activeCell="H12" sqref="H12"/>
    </sheetView>
  </sheetViews>
  <sheetFormatPr defaultColWidth="9" defaultRowHeight="15.75" customHeight="1"/>
  <cols>
    <col min="1" max="1" width="7.66666666666667" style="139" customWidth="1"/>
    <col min="2" max="2" width="26.1666666666667" style="139" customWidth="1"/>
    <col min="3" max="3" width="19.0833333333333" style="139" customWidth="1" outlineLevel="1"/>
    <col min="4" max="6" width="24.1666666666667" style="139" customWidth="1"/>
    <col min="7" max="7" width="15.1666666666667" style="139" customWidth="1"/>
    <col min="8" max="16384" width="9" style="139"/>
  </cols>
  <sheetData>
    <row r="1" ht="13.25" customHeight="1" spans="1:7">
      <c r="A1" s="755" t="s">
        <v>118</v>
      </c>
      <c r="B1" s="143" t="s">
        <v>261</v>
      </c>
      <c r="C1" s="146"/>
      <c r="D1" s="146"/>
      <c r="E1" s="146"/>
      <c r="F1" s="146"/>
      <c r="G1" s="146"/>
    </row>
    <row r="2" s="137" customFormat="1" ht="30" customHeight="1" spans="1:7">
      <c r="A2" s="148" t="s">
        <v>302</v>
      </c>
      <c r="B2" s="149"/>
      <c r="C2" s="149"/>
      <c r="D2" s="149"/>
      <c r="E2" s="149"/>
      <c r="F2" s="149"/>
      <c r="G2" s="149"/>
    </row>
    <row r="3" ht="14.25" customHeight="1" spans="1:7">
      <c r="A3" s="233" t="str">
        <f>CONCATENATE(封面!D9,封面!F9,封面!G9,封面!H9,封面!I9,封面!J9,封面!K9)</f>
        <v>评估基准日：2023年9月30日</v>
      </c>
      <c r="B3" s="233"/>
      <c r="C3" s="233"/>
      <c r="D3" s="233"/>
      <c r="E3" s="233"/>
      <c r="F3" s="233"/>
      <c r="G3" s="233"/>
    </row>
    <row r="4" customHeight="1" spans="1:7">
      <c r="A4" s="234" t="str">
        <f>封面!D7&amp;封面!F7</f>
        <v>产权持有人：杭州汽轮新能源有限公司</v>
      </c>
      <c r="C4" s="150"/>
      <c r="D4" s="150"/>
      <c r="E4" s="150"/>
      <c r="F4" s="150"/>
      <c r="G4" s="317" t="s">
        <v>120</v>
      </c>
    </row>
    <row r="5" s="231" customFormat="1" customHeight="1" spans="1:9">
      <c r="A5" s="236" t="s">
        <v>263</v>
      </c>
      <c r="B5" s="236" t="s">
        <v>252</v>
      </c>
      <c r="C5" s="208" t="s">
        <v>264</v>
      </c>
      <c r="D5" s="208" t="s">
        <v>265</v>
      </c>
      <c r="E5" s="208" t="s">
        <v>266</v>
      </c>
      <c r="F5" s="237" t="s">
        <v>267</v>
      </c>
      <c r="G5" s="208" t="s">
        <v>303</v>
      </c>
      <c r="I5" s="756"/>
    </row>
    <row r="6" customHeight="1" spans="1:7">
      <c r="A6" s="236" t="s">
        <v>304</v>
      </c>
      <c r="B6" s="241" t="s">
        <v>305</v>
      </c>
      <c r="C6" s="159">
        <f>'交易性-股票'!G27</f>
        <v>0</v>
      </c>
      <c r="D6" s="159">
        <f>'交易性-股票'!I27</f>
        <v>0</v>
      </c>
      <c r="E6" s="159">
        <f>'交易性-股票'!K27</f>
        <v>0</v>
      </c>
      <c r="F6" s="159">
        <f>E6-D6</f>
        <v>0</v>
      </c>
      <c r="G6" s="319" t="str">
        <f>IF(D6=0,"",F6/D6*100)</f>
        <v/>
      </c>
    </row>
    <row r="7" customHeight="1" spans="1:7">
      <c r="A7" s="236" t="s">
        <v>306</v>
      </c>
      <c r="B7" s="241" t="s">
        <v>307</v>
      </c>
      <c r="C7" s="159">
        <f>'交易性-债券'!H27</f>
        <v>0</v>
      </c>
      <c r="D7" s="159">
        <f>'交易性-债券'!J27</f>
        <v>0</v>
      </c>
      <c r="E7" s="159">
        <f>'交易性-债券'!K27</f>
        <v>0</v>
      </c>
      <c r="F7" s="159">
        <f>E7-D7</f>
        <v>0</v>
      </c>
      <c r="G7" s="159" t="str">
        <f>IF(D7=0,"",F7/D7*100)</f>
        <v/>
      </c>
    </row>
    <row r="8" customHeight="1" spans="1:7">
      <c r="A8" s="236" t="s">
        <v>308</v>
      </c>
      <c r="B8" s="241" t="s">
        <v>309</v>
      </c>
      <c r="C8" s="159">
        <f>'交易性-基金'!H27</f>
        <v>0</v>
      </c>
      <c r="D8" s="159">
        <f>'交易性-基金'!J27</f>
        <v>0</v>
      </c>
      <c r="E8" s="159">
        <f>'交易性-基金'!L27</f>
        <v>0</v>
      </c>
      <c r="F8" s="159">
        <f>E8-D8</f>
        <v>0</v>
      </c>
      <c r="G8" s="159" t="str">
        <f>IF(D8=0,"",F8/D8*100)</f>
        <v/>
      </c>
    </row>
    <row r="9" customHeight="1" spans="1:7">
      <c r="A9" s="156"/>
      <c r="B9" s="164"/>
      <c r="C9" s="159"/>
      <c r="D9" s="159"/>
      <c r="E9" s="159"/>
      <c r="F9" s="159"/>
      <c r="G9" s="159"/>
    </row>
    <row r="10" customHeight="1" spans="1:7">
      <c r="A10" s="156"/>
      <c r="B10" s="164"/>
      <c r="C10" s="159"/>
      <c r="D10" s="159"/>
      <c r="E10" s="159"/>
      <c r="F10" s="159"/>
      <c r="G10" s="159"/>
    </row>
    <row r="11" customHeight="1" spans="1:7">
      <c r="A11" s="156"/>
      <c r="B11" s="164"/>
      <c r="C11" s="159"/>
      <c r="D11" s="159"/>
      <c r="E11" s="159"/>
      <c r="F11" s="159"/>
      <c r="G11" s="159"/>
    </row>
    <row r="12" customHeight="1" spans="1:7">
      <c r="A12" s="156"/>
      <c r="B12" s="164"/>
      <c r="C12" s="159"/>
      <c r="D12" s="159"/>
      <c r="E12" s="159"/>
      <c r="F12" s="159"/>
      <c r="G12" s="159"/>
    </row>
    <row r="13" customHeight="1" spans="1:7">
      <c r="A13" s="156"/>
      <c r="B13" s="164"/>
      <c r="C13" s="159"/>
      <c r="D13" s="159"/>
      <c r="E13" s="159"/>
      <c r="F13" s="159"/>
      <c r="G13" s="159"/>
    </row>
    <row r="14" customHeight="1" spans="1:7">
      <c r="A14" s="156"/>
      <c r="B14" s="164"/>
      <c r="C14" s="159"/>
      <c r="D14" s="159"/>
      <c r="E14" s="159"/>
      <c r="F14" s="159"/>
      <c r="G14" s="159"/>
    </row>
    <row r="15" customHeight="1" spans="1:7">
      <c r="A15" s="156"/>
      <c r="B15" s="164"/>
      <c r="C15" s="159"/>
      <c r="D15" s="159"/>
      <c r="E15" s="159"/>
      <c r="F15" s="159"/>
      <c r="G15" s="159"/>
    </row>
    <row r="16" customHeight="1" spans="1:7">
      <c r="A16" s="156"/>
      <c r="B16" s="164"/>
      <c r="C16" s="159"/>
      <c r="D16" s="159"/>
      <c r="E16" s="159"/>
      <c r="F16" s="159"/>
      <c r="G16" s="159"/>
    </row>
    <row r="17" customHeight="1" spans="1:7">
      <c r="A17" s="156"/>
      <c r="B17" s="164"/>
      <c r="C17" s="159"/>
      <c r="D17" s="159"/>
      <c r="E17" s="159"/>
      <c r="F17" s="159"/>
      <c r="G17" s="159"/>
    </row>
    <row r="18" customHeight="1" spans="1:7">
      <c r="A18" s="156"/>
      <c r="B18" s="164"/>
      <c r="C18" s="159"/>
      <c r="D18" s="159"/>
      <c r="E18" s="159"/>
      <c r="F18" s="159"/>
      <c r="G18" s="159"/>
    </row>
    <row r="19" customHeight="1" spans="1:7">
      <c r="A19" s="156"/>
      <c r="B19" s="164"/>
      <c r="C19" s="159"/>
      <c r="D19" s="159"/>
      <c r="E19" s="159"/>
      <c r="F19" s="159"/>
      <c r="G19" s="159"/>
    </row>
    <row r="20" customHeight="1" spans="1:7">
      <c r="A20" s="156"/>
      <c r="B20" s="164"/>
      <c r="C20" s="159"/>
      <c r="D20" s="159"/>
      <c r="E20" s="159"/>
      <c r="F20" s="159"/>
      <c r="G20" s="159"/>
    </row>
    <row r="21" customHeight="1" spans="1:7">
      <c r="A21" s="156"/>
      <c r="B21" s="164"/>
      <c r="C21" s="159"/>
      <c r="D21" s="159"/>
      <c r="E21" s="159"/>
      <c r="F21" s="159"/>
      <c r="G21" s="159"/>
    </row>
    <row r="22" customHeight="1" spans="1:7">
      <c r="A22" s="156"/>
      <c r="B22" s="164"/>
      <c r="C22" s="159"/>
      <c r="D22" s="159"/>
      <c r="E22" s="159"/>
      <c r="F22" s="159"/>
      <c r="G22" s="159"/>
    </row>
    <row r="23" customHeight="1" spans="1:7">
      <c r="A23" s="156"/>
      <c r="B23" s="164"/>
      <c r="C23" s="159"/>
      <c r="D23" s="159"/>
      <c r="E23" s="159"/>
      <c r="F23" s="159"/>
      <c r="G23" s="159"/>
    </row>
    <row r="24" customHeight="1" spans="1:7">
      <c r="A24" s="156"/>
      <c r="B24" s="164"/>
      <c r="C24" s="159"/>
      <c r="D24" s="159"/>
      <c r="E24" s="159"/>
      <c r="F24" s="159"/>
      <c r="G24" s="159"/>
    </row>
    <row r="25" customHeight="1" spans="1:7">
      <c r="A25" s="156"/>
      <c r="B25" s="164"/>
      <c r="C25" s="159"/>
      <c r="D25" s="159"/>
      <c r="E25" s="159"/>
      <c r="F25" s="159"/>
      <c r="G25" s="159"/>
    </row>
    <row r="26" customHeight="1" spans="1:7">
      <c r="A26" s="156"/>
      <c r="B26" s="164"/>
      <c r="C26" s="159"/>
      <c r="D26" s="159"/>
      <c r="E26" s="159"/>
      <c r="F26" s="159"/>
      <c r="G26" s="159"/>
    </row>
    <row r="27" customHeight="1" spans="1:7">
      <c r="A27" s="321" t="s">
        <v>273</v>
      </c>
      <c r="B27" s="1082" t="s">
        <v>310</v>
      </c>
      <c r="C27" s="159">
        <f>SUM(C6:C26)</f>
        <v>0</v>
      </c>
      <c r="D27" s="159">
        <f>SUM(D6:D26)</f>
        <v>0</v>
      </c>
      <c r="E27" s="159">
        <f>SUM(E6:E26)</f>
        <v>0</v>
      </c>
      <c r="F27" s="159">
        <f>SUM(F6:F26)</f>
        <v>0</v>
      </c>
      <c r="G27" s="159" t="str">
        <f>IF(D27=0,"",F27/D27*100)</f>
        <v/>
      </c>
    </row>
    <row r="28" customHeight="1" spans="1:7">
      <c r="A28" s="139" t="str">
        <f>封面!D11&amp;封面!G11</f>
        <v>产权持有单位填表人：丁旭伟</v>
      </c>
      <c r="C28" s="150"/>
      <c r="D28" s="150"/>
      <c r="E28" s="150" t="str">
        <f>"评估人员："&amp;封面!G20</f>
        <v>评估人员：江宛烨</v>
      </c>
      <c r="F28" s="150"/>
      <c r="G28" s="150"/>
    </row>
    <row r="29" customHeight="1" spans="1:7">
      <c r="A29" s="169" t="str">
        <f>CONCATENATE(封面!D13,封面!F13,封面!G13,封面!H13,封面!I13,封面!J13,封面!K13)</f>
        <v>填表日期：2023年11月7日</v>
      </c>
      <c r="C29" s="150"/>
      <c r="D29" s="150"/>
      <c r="E29" s="150"/>
      <c r="F29" s="150"/>
      <c r="G29" s="150"/>
    </row>
  </sheetData>
  <mergeCells count="2">
    <mergeCell ref="A2:G2"/>
    <mergeCell ref="A3:G3"/>
  </mergeCells>
  <hyperlinks>
    <hyperlink ref="A1" location="索引目录!D9" display="返回索引页"/>
    <hyperlink ref="B6" location="'交易性-股票'!B1" display="交易性金融资产-股票投资"/>
    <hyperlink ref="B7" location="'交易性-债券'!B1" display="交易性金融资产-债券投资"/>
    <hyperlink ref="B1" location="流动汇总!B7" display="返回"/>
    <hyperlink ref="B8" location="'交易性-基金'!B1" display="交易性金融资产-基金投资"/>
  </hyperlinks>
  <printOptions horizontalCentered="1"/>
  <pageMargins left="0.349305555555556" right="0.349305555555556" top="0.788888888888889" bottom="0.788888888888889" header="1.00902777777778" footer="0.509027777777778"/>
  <pageSetup paperSize="9" scale="93" fitToHeight="0" orientation="landscape"/>
  <headerFooter alignWithMargins="0">
    <oddHeader>&amp;R&amp;"宋体,常规"&amp;10表&amp;"Times New Roman,常规"3-2
&amp;"宋体,常规"共&amp;"Times New Roman,常规"&amp;N&amp;"宋体,常规"页第&amp;"Times New Roman,常规"&amp;P&amp;"宋体,常规"页</oddHeader>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9"/>
  <sheetViews>
    <sheetView zoomScale="80" zoomScaleNormal="80" workbookViewId="0">
      <selection activeCell="L19" sqref="L19"/>
    </sheetView>
  </sheetViews>
  <sheetFormatPr defaultColWidth="9" defaultRowHeight="15.75" customHeight="1"/>
  <cols>
    <col min="1" max="1" width="7" style="139" customWidth="1"/>
    <col min="2" max="2" width="28.6666666666667" style="139" customWidth="1"/>
    <col min="3" max="3" width="12.5" style="140" customWidth="1"/>
    <col min="4" max="4" width="13.6666666666667" style="139" customWidth="1"/>
    <col min="5" max="6" width="16.6666666666667" style="139" customWidth="1" outlineLevel="1"/>
    <col min="7" max="8" width="21.1666666666667" style="139" customWidth="1"/>
    <col min="9" max="9" width="16.1666666666667" style="139" customWidth="1"/>
    <col min="10" max="16384" width="9" style="139"/>
  </cols>
  <sheetData>
    <row r="1" customHeight="1" spans="1:9">
      <c r="A1" s="142" t="s">
        <v>118</v>
      </c>
      <c r="B1" s="143" t="s">
        <v>261</v>
      </c>
      <c r="C1" s="144"/>
      <c r="D1" s="145"/>
      <c r="E1" s="146"/>
      <c r="F1" s="146"/>
      <c r="G1" s="146"/>
      <c r="H1" s="146"/>
      <c r="I1" s="145"/>
    </row>
    <row r="2" s="137" customFormat="1" ht="30" customHeight="1" spans="1:9">
      <c r="A2" s="148" t="s">
        <v>1451</v>
      </c>
      <c r="B2" s="149"/>
      <c r="C2" s="149"/>
      <c r="D2" s="149"/>
      <c r="E2" s="149"/>
      <c r="F2" s="149"/>
      <c r="G2" s="149"/>
      <c r="H2" s="149"/>
      <c r="I2" s="149"/>
    </row>
    <row r="3" ht="14.25" customHeight="1" spans="1:9">
      <c r="A3" s="138" t="str">
        <f>CONCATENATE(封面!D9,封面!F9,封面!G9,封面!H9,封面!I9,封面!J9,封面!K9)</f>
        <v>评估基准日：2023年9月30日</v>
      </c>
      <c r="B3" s="138"/>
      <c r="C3" s="138"/>
      <c r="D3" s="138"/>
      <c r="E3" s="138"/>
      <c r="F3" s="138"/>
      <c r="G3" s="138"/>
      <c r="H3" s="138"/>
      <c r="I3" s="138"/>
    </row>
    <row r="4" customHeight="1" spans="1:9">
      <c r="A4" s="139" t="str">
        <f>封面!D7&amp;封面!F7</f>
        <v>产权持有人：杭州汽轮新能源有限公司</v>
      </c>
      <c r="E4" s="150"/>
      <c r="F4" s="150"/>
      <c r="G4" s="150"/>
      <c r="H4" s="150"/>
      <c r="I4" s="163" t="s">
        <v>120</v>
      </c>
    </row>
    <row r="5" s="138" customFormat="1" customHeight="1" spans="1:9">
      <c r="A5" s="152" t="s">
        <v>183</v>
      </c>
      <c r="B5" s="152" t="s">
        <v>1452</v>
      </c>
      <c r="C5" s="153" t="s">
        <v>341</v>
      </c>
      <c r="D5" s="152" t="s">
        <v>1453</v>
      </c>
      <c r="E5" s="154" t="s">
        <v>264</v>
      </c>
      <c r="F5" s="154" t="s">
        <v>292</v>
      </c>
      <c r="G5" s="170" t="s">
        <v>265</v>
      </c>
      <c r="H5" s="170" t="s">
        <v>266</v>
      </c>
      <c r="I5" s="152" t="s">
        <v>186</v>
      </c>
    </row>
    <row r="6" customHeight="1" spans="1:9">
      <c r="A6" s="156"/>
      <c r="B6" s="157"/>
      <c r="C6" s="158"/>
      <c r="D6" s="156"/>
      <c r="E6" s="159"/>
      <c r="F6" s="159"/>
      <c r="G6" s="159"/>
      <c r="H6" s="159"/>
      <c r="I6" s="164"/>
    </row>
    <row r="7" customHeight="1" spans="1:9">
      <c r="A7" s="156"/>
      <c r="B7" s="157"/>
      <c r="C7" s="158"/>
      <c r="D7" s="156"/>
      <c r="E7" s="159"/>
      <c r="F7" s="159"/>
      <c r="G7" s="159"/>
      <c r="H7" s="159"/>
      <c r="I7" s="164"/>
    </row>
    <row r="8" customHeight="1" spans="1:9">
      <c r="A8" s="156"/>
      <c r="B8" s="157"/>
      <c r="C8" s="158"/>
      <c r="D8" s="156"/>
      <c r="E8" s="159"/>
      <c r="F8" s="159"/>
      <c r="G8" s="159"/>
      <c r="H8" s="159"/>
      <c r="I8" s="164"/>
    </row>
    <row r="9" customHeight="1" spans="1:9">
      <c r="A9" s="156"/>
      <c r="B9" s="157"/>
      <c r="C9" s="158"/>
      <c r="D9" s="156"/>
      <c r="E9" s="159"/>
      <c r="F9" s="159"/>
      <c r="G9" s="159"/>
      <c r="H9" s="159"/>
      <c r="I9" s="164"/>
    </row>
    <row r="10" customHeight="1" spans="1:9">
      <c r="A10" s="156"/>
      <c r="B10" s="157"/>
      <c r="C10" s="158"/>
      <c r="D10" s="156"/>
      <c r="E10" s="159"/>
      <c r="F10" s="159"/>
      <c r="G10" s="159"/>
      <c r="H10" s="159"/>
      <c r="I10" s="164"/>
    </row>
    <row r="11" customHeight="1" spans="1:9">
      <c r="A11" s="156"/>
      <c r="B11" s="157"/>
      <c r="C11" s="158"/>
      <c r="D11" s="156"/>
      <c r="E11" s="159"/>
      <c r="F11" s="159"/>
      <c r="G11" s="159"/>
      <c r="H11" s="159"/>
      <c r="I11" s="164"/>
    </row>
    <row r="12" customHeight="1" spans="1:9">
      <c r="A12" s="156"/>
      <c r="B12" s="157"/>
      <c r="C12" s="158"/>
      <c r="D12" s="156"/>
      <c r="E12" s="159"/>
      <c r="F12" s="159"/>
      <c r="G12" s="159"/>
      <c r="H12" s="159"/>
      <c r="I12" s="164"/>
    </row>
    <row r="13" customHeight="1" spans="1:9">
      <c r="A13" s="156"/>
      <c r="B13" s="157"/>
      <c r="C13" s="158"/>
      <c r="D13" s="156"/>
      <c r="E13" s="159"/>
      <c r="F13" s="159"/>
      <c r="G13" s="159"/>
      <c r="H13" s="159"/>
      <c r="I13" s="164"/>
    </row>
    <row r="14" customHeight="1" spans="1:9">
      <c r="A14" s="156"/>
      <c r="B14" s="157"/>
      <c r="C14" s="158"/>
      <c r="D14" s="156"/>
      <c r="E14" s="159"/>
      <c r="F14" s="159"/>
      <c r="G14" s="159"/>
      <c r="H14" s="159"/>
      <c r="I14" s="164"/>
    </row>
    <row r="15" customHeight="1" spans="1:9">
      <c r="A15" s="156"/>
      <c r="B15" s="157"/>
      <c r="C15" s="158"/>
      <c r="D15" s="156"/>
      <c r="E15" s="159"/>
      <c r="F15" s="159"/>
      <c r="G15" s="159"/>
      <c r="H15" s="159"/>
      <c r="I15" s="164"/>
    </row>
    <row r="16" customHeight="1" spans="1:9">
      <c r="A16" s="156"/>
      <c r="B16" s="157"/>
      <c r="C16" s="158"/>
      <c r="D16" s="156"/>
      <c r="E16" s="159"/>
      <c r="F16" s="159"/>
      <c r="G16" s="159"/>
      <c r="H16" s="159"/>
      <c r="I16" s="164"/>
    </row>
    <row r="17" customHeight="1" spans="1:9">
      <c r="A17" s="156"/>
      <c r="B17" s="157"/>
      <c r="C17" s="158"/>
      <c r="D17" s="156"/>
      <c r="E17" s="159"/>
      <c r="F17" s="159"/>
      <c r="G17" s="159"/>
      <c r="H17" s="159"/>
      <c r="I17" s="164"/>
    </row>
    <row r="18" customHeight="1" spans="1:9">
      <c r="A18" s="156"/>
      <c r="B18" s="157"/>
      <c r="C18" s="158"/>
      <c r="D18" s="156"/>
      <c r="E18" s="159"/>
      <c r="F18" s="159"/>
      <c r="G18" s="159"/>
      <c r="H18" s="159"/>
      <c r="I18" s="164"/>
    </row>
    <row r="19" customHeight="1" spans="1:9">
      <c r="A19" s="156"/>
      <c r="B19" s="157"/>
      <c r="C19" s="158"/>
      <c r="D19" s="156"/>
      <c r="E19" s="159"/>
      <c r="F19" s="159"/>
      <c r="G19" s="159"/>
      <c r="H19" s="159"/>
      <c r="I19" s="164"/>
    </row>
    <row r="20" customHeight="1" spans="1:9">
      <c r="A20" s="156"/>
      <c r="B20" s="157"/>
      <c r="C20" s="158"/>
      <c r="D20" s="156"/>
      <c r="E20" s="159"/>
      <c r="F20" s="159"/>
      <c r="G20" s="159"/>
      <c r="H20" s="159"/>
      <c r="I20" s="164"/>
    </row>
    <row r="21" customHeight="1" spans="1:9">
      <c r="A21" s="156"/>
      <c r="B21" s="157"/>
      <c r="C21" s="158"/>
      <c r="D21" s="156"/>
      <c r="E21" s="159"/>
      <c r="F21" s="159"/>
      <c r="G21" s="159"/>
      <c r="H21" s="159"/>
      <c r="I21" s="164"/>
    </row>
    <row r="22" customHeight="1" spans="1:9">
      <c r="A22" s="156"/>
      <c r="B22" s="157"/>
      <c r="C22" s="158"/>
      <c r="D22" s="156"/>
      <c r="E22" s="159"/>
      <c r="F22" s="159"/>
      <c r="G22" s="159"/>
      <c r="H22" s="159"/>
      <c r="I22" s="164"/>
    </row>
    <row r="23" customHeight="1" spans="1:9">
      <c r="A23" s="156"/>
      <c r="B23" s="157"/>
      <c r="C23" s="158"/>
      <c r="D23" s="156"/>
      <c r="E23" s="159"/>
      <c r="F23" s="159"/>
      <c r="G23" s="159"/>
      <c r="H23" s="159"/>
      <c r="I23" s="164"/>
    </row>
    <row r="24" customHeight="1" spans="1:9">
      <c r="A24" s="156"/>
      <c r="B24" s="157"/>
      <c r="C24" s="158"/>
      <c r="D24" s="156"/>
      <c r="E24" s="159"/>
      <c r="F24" s="159"/>
      <c r="G24" s="159"/>
      <c r="H24" s="159"/>
      <c r="I24" s="164"/>
    </row>
    <row r="25" customHeight="1" spans="1:9">
      <c r="A25" s="156"/>
      <c r="B25" s="157"/>
      <c r="C25" s="158"/>
      <c r="D25" s="156"/>
      <c r="E25" s="159"/>
      <c r="F25" s="159"/>
      <c r="G25" s="159"/>
      <c r="H25" s="159"/>
      <c r="I25" s="164"/>
    </row>
    <row r="26" customHeight="1" spans="1:9">
      <c r="A26" s="156"/>
      <c r="B26" s="157"/>
      <c r="C26" s="158"/>
      <c r="D26" s="156"/>
      <c r="E26" s="159"/>
      <c r="F26" s="159"/>
      <c r="G26" s="159"/>
      <c r="H26" s="159"/>
      <c r="I26" s="164"/>
    </row>
    <row r="27" customHeight="1" spans="1:9">
      <c r="A27" s="161" t="s">
        <v>1454</v>
      </c>
      <c r="B27" s="227"/>
      <c r="C27" s="158"/>
      <c r="D27" s="156"/>
      <c r="E27" s="159">
        <f>SUM(E6:E26)</f>
        <v>0</v>
      </c>
      <c r="F27" s="159"/>
      <c r="G27" s="159">
        <f>SUM(G6:G26)</f>
        <v>0</v>
      </c>
      <c r="H27" s="159">
        <f>SUM(H6:H26)</f>
        <v>0</v>
      </c>
      <c r="I27" s="164"/>
    </row>
    <row r="28" customHeight="1" spans="1:8">
      <c r="A28" s="139" t="str">
        <f>封面!D11&amp;封面!G11</f>
        <v>产权持有单位填表人：丁旭伟</v>
      </c>
      <c r="E28" s="150"/>
      <c r="F28" s="150"/>
      <c r="G28" s="150" t="str">
        <f>"评估人员："&amp;封面!G38</f>
        <v>评估人员：</v>
      </c>
      <c r="H28" s="150"/>
    </row>
    <row r="29" customHeight="1" spans="1:8">
      <c r="A29" s="139" t="str">
        <f>CONCATENATE(封面!D13,封面!F13,封面!G13,封面!H13,封面!I13,封面!J13,封面!K13)</f>
        <v>填表日期：2023年11月7日</v>
      </c>
      <c r="E29" s="150"/>
      <c r="F29" s="150"/>
      <c r="G29" s="150"/>
      <c r="H29" s="150"/>
    </row>
  </sheetData>
  <mergeCells count="3">
    <mergeCell ref="A2:I2"/>
    <mergeCell ref="A3:I3"/>
    <mergeCell ref="A27:B27"/>
  </mergeCells>
  <hyperlinks>
    <hyperlink ref="A1" location="索引目录!I12" display="返回索引页"/>
    <hyperlink ref="B1" location="流动负债汇总!B12" display="返回"/>
  </hyperlinks>
  <printOptions horizontalCentered="1"/>
  <pageMargins left="0.354166666666667" right="0.354166666666667" top="0.786805555555556" bottom="0.786805555555556" header="1.02291666666667" footer="0.511805555555556"/>
  <pageSetup paperSize="9" scale="85" fitToHeight="0" orientation="landscape"/>
  <headerFooter alignWithMargins="0">
    <oddHeader>&amp;R&amp;"宋体,常规"&amp;10表&amp;"Times New Roman,常规"5-9
&amp;"宋体,常规"共&amp;"Times New Roman,常规"&amp;N&amp;"宋体,常规"页第&amp;"Times New Roman,常规"&amp;P&amp;"宋体,常规"页</oddHeader>
  </headerFooter>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39"/>
  <sheetViews>
    <sheetView workbookViewId="0">
      <selection activeCell="L19" sqref="L19"/>
    </sheetView>
  </sheetViews>
  <sheetFormatPr defaultColWidth="9" defaultRowHeight="15.75" outlineLevelCol="6"/>
  <cols>
    <col min="1" max="1" width="10.6666666666667" style="174" customWidth="1"/>
    <col min="2" max="2" width="34.6666666666667" style="174" customWidth="1"/>
    <col min="3" max="3" width="20.5833333333333" style="174" customWidth="1" outlineLevel="1"/>
    <col min="4" max="7" width="20.5833333333333" style="174" customWidth="1"/>
  </cols>
  <sheetData>
    <row r="1" spans="1:7">
      <c r="A1" s="246" t="s">
        <v>1060</v>
      </c>
      <c r="B1" s="246" t="s">
        <v>1061</v>
      </c>
      <c r="C1" s="178"/>
      <c r="D1" s="178"/>
      <c r="E1" s="178"/>
      <c r="F1" s="178"/>
      <c r="G1" s="178"/>
    </row>
    <row r="2" ht="23.25" spans="1:7">
      <c r="A2" s="181" t="s">
        <v>1455</v>
      </c>
      <c r="B2" s="181"/>
      <c r="C2" s="181"/>
      <c r="D2" s="181"/>
      <c r="E2" s="181"/>
      <c r="F2" s="181"/>
      <c r="G2" s="181"/>
    </row>
    <row r="3" spans="1:7">
      <c r="A3" s="182" t="str">
        <f>CONCATENATE(封面!D9,封面!F9,封面!G9,封面!H9,封面!I9,封面!J9,封面!K9)</f>
        <v>评估基准日：2023年9月30日</v>
      </c>
      <c r="B3" s="182"/>
      <c r="C3" s="182"/>
      <c r="D3" s="182"/>
      <c r="E3" s="182"/>
      <c r="F3" s="182"/>
      <c r="G3" s="182"/>
    </row>
    <row r="4" spans="1:7">
      <c r="A4" s="247" t="str">
        <f>封面!D7&amp;封面!F7</f>
        <v>产权持有人：杭州汽轮新能源有限公司</v>
      </c>
      <c r="G4" s="248" t="s">
        <v>1027</v>
      </c>
    </row>
    <row r="5" spans="1:7">
      <c r="A5" s="249" t="s">
        <v>263</v>
      </c>
      <c r="B5" s="249" t="s">
        <v>252</v>
      </c>
      <c r="C5" s="250" t="s">
        <v>264</v>
      </c>
      <c r="D5" s="249" t="s">
        <v>265</v>
      </c>
      <c r="E5" s="249" t="s">
        <v>266</v>
      </c>
      <c r="F5" s="249" t="s">
        <v>267</v>
      </c>
      <c r="G5" s="249" t="s">
        <v>303</v>
      </c>
    </row>
    <row r="6" spans="1:7">
      <c r="A6" s="251" t="str">
        <f>A$27&amp;"-"&amp;SUBTOTAL(103,B$6:B6)</f>
        <v>5-10-1</v>
      </c>
      <c r="B6" s="252" t="s">
        <v>59</v>
      </c>
      <c r="C6" s="189">
        <f>应付利息!G27</f>
        <v>0</v>
      </c>
      <c r="D6" s="189">
        <f>应付利息!I27</f>
        <v>0</v>
      </c>
      <c r="E6" s="189">
        <f>应付利息!J27</f>
        <v>0</v>
      </c>
      <c r="F6" s="189">
        <f>E6-D6</f>
        <v>0</v>
      </c>
      <c r="G6" s="189" t="str">
        <f t="shared" ref="G6:G27" si="0">IF(D6=0,"",F6/D6*100)</f>
        <v/>
      </c>
    </row>
    <row r="7" spans="1:7">
      <c r="A7" s="251" t="str">
        <f>A$27&amp;"-"&amp;SUBTOTAL(103,B$6:B7)</f>
        <v>5-10-2</v>
      </c>
      <c r="B7" s="252" t="s">
        <v>257</v>
      </c>
      <c r="C7" s="189">
        <f>应付股利!E27</f>
        <v>0</v>
      </c>
      <c r="D7" s="189">
        <f>应付股利!G27</f>
        <v>0</v>
      </c>
      <c r="E7" s="189">
        <f>应付股利!H27</f>
        <v>0</v>
      </c>
      <c r="F7" s="189">
        <f>E7-D7</f>
        <v>0</v>
      </c>
      <c r="G7" s="189" t="str">
        <f t="shared" si="0"/>
        <v/>
      </c>
    </row>
    <row r="8" spans="1:7">
      <c r="A8" s="251" t="str">
        <f>A$27&amp;"-"&amp;SUBTOTAL(103,B$6:B8)</f>
        <v>5-10-3</v>
      </c>
      <c r="B8" s="252" t="s">
        <v>63</v>
      </c>
      <c r="C8" s="189">
        <f>其他应付款!E27</f>
        <v>0</v>
      </c>
      <c r="D8" s="189">
        <f>其他应付款!G27</f>
        <v>0</v>
      </c>
      <c r="E8" s="189">
        <f>其他应付款!H27</f>
        <v>0</v>
      </c>
      <c r="F8" s="189">
        <f>E8-D8</f>
        <v>0</v>
      </c>
      <c r="G8" s="189" t="str">
        <f t="shared" si="0"/>
        <v/>
      </c>
    </row>
    <row r="9" spans="1:7">
      <c r="A9" s="253"/>
      <c r="B9" s="199"/>
      <c r="C9" s="189"/>
      <c r="D9" s="189"/>
      <c r="E9" s="189"/>
      <c r="F9" s="189"/>
      <c r="G9" s="189"/>
    </row>
    <row r="10" spans="1:7">
      <c r="A10" s="253"/>
      <c r="B10" s="199"/>
      <c r="C10" s="189"/>
      <c r="D10" s="189"/>
      <c r="E10" s="189"/>
      <c r="F10" s="189"/>
      <c r="G10" s="189"/>
    </row>
    <row r="11" spans="1:7">
      <c r="A11" s="253"/>
      <c r="B11" s="199"/>
      <c r="C11" s="189"/>
      <c r="D11" s="189"/>
      <c r="E11" s="189"/>
      <c r="F11" s="189"/>
      <c r="G11" s="189"/>
    </row>
    <row r="12" spans="1:7">
      <c r="A12" s="253"/>
      <c r="B12" s="199"/>
      <c r="C12" s="189"/>
      <c r="D12" s="189"/>
      <c r="E12" s="189"/>
      <c r="F12" s="189"/>
      <c r="G12" s="189"/>
    </row>
    <row r="13" spans="1:7">
      <c r="A13" s="253"/>
      <c r="B13" s="199"/>
      <c r="C13" s="189"/>
      <c r="D13" s="189"/>
      <c r="E13" s="189"/>
      <c r="F13" s="189"/>
      <c r="G13" s="189"/>
    </row>
    <row r="14" spans="1:7">
      <c r="A14" s="253"/>
      <c r="B14" s="199"/>
      <c r="C14" s="189"/>
      <c r="D14" s="189"/>
      <c r="E14" s="189"/>
      <c r="F14" s="189"/>
      <c r="G14" s="189"/>
    </row>
    <row r="15" spans="1:7">
      <c r="A15" s="253"/>
      <c r="B15" s="199"/>
      <c r="C15" s="189"/>
      <c r="D15" s="189"/>
      <c r="E15" s="189"/>
      <c r="F15" s="189"/>
      <c r="G15" s="189"/>
    </row>
    <row r="16" spans="1:7">
      <c r="A16" s="253"/>
      <c r="B16" s="199"/>
      <c r="C16" s="189"/>
      <c r="D16" s="189"/>
      <c r="E16" s="189"/>
      <c r="F16" s="189"/>
      <c r="G16" s="189"/>
    </row>
    <row r="17" spans="1:7">
      <c r="A17" s="253"/>
      <c r="B17"/>
      <c r="C17" s="189"/>
      <c r="D17" s="189"/>
      <c r="E17" s="189"/>
      <c r="F17" s="189"/>
      <c r="G17" s="189"/>
    </row>
    <row r="18" spans="1:7">
      <c r="A18" s="191"/>
      <c r="B18" s="199"/>
      <c r="C18" s="189"/>
      <c r="D18" s="189"/>
      <c r="E18" s="189"/>
      <c r="F18" s="189"/>
      <c r="G18" s="189" t="str">
        <f t="shared" si="0"/>
        <v/>
      </c>
    </row>
    <row r="19" spans="1:7">
      <c r="A19" s="191"/>
      <c r="B19" s="199"/>
      <c r="C19" s="189"/>
      <c r="D19" s="189"/>
      <c r="E19" s="189"/>
      <c r="F19" s="189"/>
      <c r="G19" s="189" t="str">
        <f t="shared" si="0"/>
        <v/>
      </c>
    </row>
    <row r="20" spans="1:7">
      <c r="A20" s="191"/>
      <c r="B20" s="199"/>
      <c r="C20" s="189"/>
      <c r="D20" s="189"/>
      <c r="E20" s="189"/>
      <c r="F20" s="189"/>
      <c r="G20" s="189"/>
    </row>
    <row r="21" spans="1:7">
      <c r="A21" s="191"/>
      <c r="B21" s="199"/>
      <c r="C21" s="189"/>
      <c r="D21" s="189"/>
      <c r="E21" s="189"/>
      <c r="F21" s="189"/>
      <c r="G21" s="189" t="str">
        <f t="shared" si="0"/>
        <v/>
      </c>
    </row>
    <row r="22" spans="1:7">
      <c r="A22" s="191"/>
      <c r="B22" s="199"/>
      <c r="C22" s="189"/>
      <c r="D22" s="189"/>
      <c r="E22" s="189"/>
      <c r="F22" s="189"/>
      <c r="G22" s="189" t="str">
        <f t="shared" si="0"/>
        <v/>
      </c>
    </row>
    <row r="23" spans="1:7">
      <c r="A23" s="191"/>
      <c r="B23" s="199"/>
      <c r="C23" s="189"/>
      <c r="D23" s="189"/>
      <c r="E23" s="189"/>
      <c r="F23" s="189"/>
      <c r="G23" s="189" t="str">
        <f t="shared" si="0"/>
        <v/>
      </c>
    </row>
    <row r="24" spans="1:7">
      <c r="A24" s="191"/>
      <c r="B24" s="199"/>
      <c r="C24" s="189"/>
      <c r="D24" s="189"/>
      <c r="E24" s="189"/>
      <c r="F24" s="189"/>
      <c r="G24" s="189" t="str">
        <f t="shared" si="0"/>
        <v/>
      </c>
    </row>
    <row r="25" spans="1:7">
      <c r="A25" s="253"/>
      <c r="B25" s="254"/>
      <c r="C25" s="189"/>
      <c r="D25" s="189"/>
      <c r="E25" s="189"/>
      <c r="F25" s="189"/>
      <c r="G25" s="189" t="str">
        <f t="shared" si="0"/>
        <v/>
      </c>
    </row>
    <row r="26" spans="1:7">
      <c r="A26" s="253"/>
      <c r="B26" s="254"/>
      <c r="C26" s="189"/>
      <c r="D26" s="189"/>
      <c r="E26" s="189"/>
      <c r="F26" s="189"/>
      <c r="G26" s="189" t="str">
        <f t="shared" si="0"/>
        <v/>
      </c>
    </row>
    <row r="27" spans="1:7">
      <c r="A27" s="251" t="str">
        <f>流动负债汇总!A15</f>
        <v>5-10</v>
      </c>
      <c r="B27" s="255" t="s">
        <v>1456</v>
      </c>
      <c r="C27" s="189">
        <f>SUM(C6:C26)</f>
        <v>0</v>
      </c>
      <c r="D27" s="189">
        <f>SUM(D6:D26)</f>
        <v>0</v>
      </c>
      <c r="E27" s="189">
        <f>SUM(E6:E26)</f>
        <v>0</v>
      </c>
      <c r="F27" s="189">
        <f>SUM(F6:F26)</f>
        <v>0</v>
      </c>
      <c r="G27" s="256" t="str">
        <f t="shared" si="0"/>
        <v/>
      </c>
    </row>
    <row r="28" spans="1:7">
      <c r="A28" s="257" t="str">
        <f>封面!D11&amp;封面!G11</f>
        <v>产权持有单位填表人：丁旭伟</v>
      </c>
      <c r="B28" s="193"/>
      <c r="C28" s="193"/>
      <c r="D28" s="193"/>
      <c r="E28" s="258" t="str">
        <f>"评估人员："&amp;封面!G20</f>
        <v>评估人员：江宛烨</v>
      </c>
      <c r="F28" s="193"/>
      <c r="G28" s="248"/>
    </row>
    <row r="29" spans="1:6">
      <c r="A29" s="174" t="str">
        <f>CONCATENATE(封面!D13,封面!F13,封面!G13,封面!H13,封面!I13,封面!J13,封面!K13)</f>
        <v>填表日期：2023年11月7日</v>
      </c>
      <c r="B29" s="193"/>
      <c r="C29" s="193"/>
      <c r="D29" s="193"/>
      <c r="E29" s="193"/>
      <c r="F29" s="193"/>
    </row>
    <row r="30" spans="1:6">
      <c r="A30" s="193"/>
      <c r="B30" s="193"/>
      <c r="C30" s="193"/>
      <c r="D30" s="193"/>
      <c r="E30" s="193"/>
      <c r="F30" s="193"/>
    </row>
    <row r="31" spans="1:6">
      <c r="A31" s="193"/>
      <c r="B31" s="193"/>
      <c r="C31" s="193"/>
      <c r="D31" s="193"/>
      <c r="E31" s="193"/>
      <c r="F31" s="193"/>
    </row>
    <row r="32" spans="1:6">
      <c r="A32" s="193"/>
      <c r="B32" s="193"/>
      <c r="C32" s="193"/>
      <c r="D32" s="193"/>
      <c r="E32" s="193"/>
      <c r="F32" s="193"/>
    </row>
    <row r="33" spans="1:6">
      <c r="A33" s="193"/>
      <c r="B33" s="193"/>
      <c r="C33" s="193"/>
      <c r="D33" s="193"/>
      <c r="E33" s="193"/>
      <c r="F33" s="193"/>
    </row>
    <row r="34" spans="1:6">
      <c r="A34" s="193"/>
      <c r="B34" s="193"/>
      <c r="C34" s="193"/>
      <c r="D34" s="193"/>
      <c r="E34" s="193"/>
      <c r="F34" s="193"/>
    </row>
    <row r="35" spans="1:6">
      <c r="A35" s="193"/>
      <c r="B35" s="193"/>
      <c r="C35" s="193"/>
      <c r="D35" s="193"/>
      <c r="E35" s="193"/>
      <c r="F35" s="193"/>
    </row>
    <row r="36" spans="1:6">
      <c r="A36" s="193"/>
      <c r="B36" s="193"/>
      <c r="C36" s="193"/>
      <c r="D36" s="193"/>
      <c r="E36" s="193"/>
      <c r="F36" s="193"/>
    </row>
    <row r="37" spans="1:6">
      <c r="A37" s="193"/>
      <c r="B37" s="193"/>
      <c r="C37" s="193"/>
      <c r="D37" s="193"/>
      <c r="E37" s="193"/>
      <c r="F37" s="193"/>
    </row>
    <row r="38" spans="1:6">
      <c r="A38" s="193"/>
      <c r="B38" s="193"/>
      <c r="C38" s="193"/>
      <c r="D38" s="193"/>
      <c r="E38" s="193"/>
      <c r="F38" s="193"/>
    </row>
    <row r="39" spans="1:6">
      <c r="A39" s="193"/>
      <c r="B39" s="193"/>
      <c r="C39" s="193"/>
      <c r="D39" s="193"/>
      <c r="E39" s="193"/>
      <c r="F39" s="193"/>
    </row>
  </sheetData>
  <mergeCells count="2">
    <mergeCell ref="A2:G2"/>
    <mergeCell ref="A3:G3"/>
  </mergeCells>
  <conditionalFormatting sqref="C6:G26">
    <cfRule type="expression" dxfId="1" priority="1">
      <formula>$D6+$E6=0</formula>
    </cfRule>
  </conditionalFormatting>
  <hyperlinks>
    <hyperlink ref="A1" location="索引目录!G6" display="返回索引页"/>
    <hyperlink ref="B1" location="评估结果分类汇总表!B72" display="返回"/>
  </hyperlinks>
  <pageMargins left="0.707638888888889" right="0.707638888888889" top="0.747916666666667" bottom="0.747916666666667" header="0.313888888888889" footer="0.313888888888889"/>
  <pageSetup paperSize="9" scale="82" orientation="landscape"/>
  <headerFooter>
    <oddFooter>&amp;R&amp;"宋体,常规"表&amp;"Times New Roman,常规"5-10
&amp;"宋体,常规"共&amp;"Times New Roman,常规"&amp;N&amp;"宋体,常规"页第&amp;"Times New Roman,常规"&amp;P&amp;"宋体,常规"页</oddFooter>
  </headerFooter>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L29"/>
  <sheetViews>
    <sheetView zoomScale="70" zoomScaleNormal="70" workbookViewId="0">
      <selection activeCell="L19" sqref="L19"/>
    </sheetView>
  </sheetViews>
  <sheetFormatPr defaultColWidth="9" defaultRowHeight="15.75" customHeight="1"/>
  <cols>
    <col min="1" max="1" width="5" style="139" customWidth="1"/>
    <col min="2" max="2" width="23" style="139" customWidth="1"/>
    <col min="3" max="3" width="9" style="140"/>
    <col min="4" max="4" width="11" style="139" customWidth="1"/>
    <col min="5" max="5" width="15.1666666666667" style="139" customWidth="1"/>
    <col min="6" max="6" width="7" style="139" customWidth="1"/>
    <col min="7" max="8" width="14.5" style="139" customWidth="1" outlineLevel="1"/>
    <col min="9" max="10" width="14.5" style="139" customWidth="1"/>
    <col min="11" max="11" width="12.5833333333333" style="139" customWidth="1"/>
    <col min="12" max="16384" width="9" style="139"/>
  </cols>
  <sheetData>
    <row r="1" customHeight="1" spans="1:12">
      <c r="A1" s="142" t="s">
        <v>118</v>
      </c>
      <c r="B1" s="143" t="s">
        <v>261</v>
      </c>
      <c r="C1" s="144"/>
      <c r="D1" s="145"/>
      <c r="E1" s="145"/>
      <c r="F1" s="145"/>
      <c r="G1" s="146"/>
      <c r="H1" s="146"/>
      <c r="I1" s="146"/>
      <c r="J1" s="146"/>
      <c r="K1" s="145"/>
      <c r="L1" s="145"/>
    </row>
    <row r="2" s="137" customFormat="1" ht="30" customHeight="1" spans="1:12">
      <c r="A2" s="148" t="s">
        <v>1457</v>
      </c>
      <c r="B2" s="149"/>
      <c r="C2" s="149"/>
      <c r="D2" s="149"/>
      <c r="E2" s="149"/>
      <c r="F2" s="149"/>
      <c r="G2" s="149"/>
      <c r="H2" s="149"/>
      <c r="I2" s="149"/>
      <c r="J2" s="149"/>
      <c r="K2" s="149"/>
      <c r="L2" s="149"/>
    </row>
    <row r="3" ht="14.25" customHeight="1" spans="1:12">
      <c r="A3" s="138" t="str">
        <f>CONCATENATE(封面!D9,封面!F9,封面!G9,封面!H9,封面!I9,封面!J9,封面!K9)</f>
        <v>评估基准日：2023年9月30日</v>
      </c>
      <c r="B3" s="138"/>
      <c r="C3" s="138"/>
      <c r="D3" s="138"/>
      <c r="E3" s="138"/>
      <c r="F3" s="138"/>
      <c r="G3" s="138"/>
      <c r="H3" s="138"/>
      <c r="I3" s="138"/>
      <c r="J3" s="138"/>
      <c r="K3" s="138"/>
      <c r="L3" s="138"/>
    </row>
    <row r="4" customHeight="1" spans="1:12">
      <c r="A4" s="169" t="str">
        <f>封面!D7&amp;封面!F7</f>
        <v>产权持有人：杭州汽轮新能源有限公司</v>
      </c>
      <c r="G4" s="150"/>
      <c r="H4" s="150"/>
      <c r="I4" s="150"/>
      <c r="J4" s="150"/>
      <c r="L4" s="163" t="s">
        <v>120</v>
      </c>
    </row>
    <row r="5" s="138" customFormat="1" customHeight="1" spans="1:12">
      <c r="A5" s="152" t="s">
        <v>183</v>
      </c>
      <c r="B5" s="152" t="s">
        <v>335</v>
      </c>
      <c r="C5" s="153" t="s">
        <v>341</v>
      </c>
      <c r="D5" s="152" t="s">
        <v>394</v>
      </c>
      <c r="E5" s="152" t="s">
        <v>395</v>
      </c>
      <c r="F5" s="152" t="s">
        <v>1458</v>
      </c>
      <c r="G5" s="170" t="s">
        <v>264</v>
      </c>
      <c r="H5" s="170" t="s">
        <v>292</v>
      </c>
      <c r="I5" s="170" t="s">
        <v>265</v>
      </c>
      <c r="J5" s="170" t="s">
        <v>266</v>
      </c>
      <c r="K5" s="152" t="s">
        <v>293</v>
      </c>
      <c r="L5" s="152" t="s">
        <v>186</v>
      </c>
    </row>
    <row r="6" customHeight="1" spans="1:12">
      <c r="A6" s="156"/>
      <c r="B6" s="157"/>
      <c r="C6" s="158"/>
      <c r="D6" s="203"/>
      <c r="E6" s="156"/>
      <c r="F6" s="156"/>
      <c r="G6" s="159"/>
      <c r="H6" s="159"/>
      <c r="I6" s="159"/>
      <c r="J6" s="159"/>
      <c r="K6" s="203" t="str">
        <f t="shared" ref="K6:K25" si="0">IF(I6=0,"",(J6-I6)/I6*100)</f>
        <v/>
      </c>
      <c r="L6" s="164"/>
    </row>
    <row r="7" customHeight="1" spans="1:12">
      <c r="A7" s="156"/>
      <c r="B7" s="157"/>
      <c r="C7" s="158"/>
      <c r="D7" s="203"/>
      <c r="E7" s="156"/>
      <c r="F7" s="156"/>
      <c r="G7" s="159"/>
      <c r="H7" s="159"/>
      <c r="I7" s="159"/>
      <c r="J7" s="159"/>
      <c r="K7" s="203" t="str">
        <f t="shared" si="0"/>
        <v/>
      </c>
      <c r="L7" s="164"/>
    </row>
    <row r="8" customHeight="1" spans="1:12">
      <c r="A8" s="156"/>
      <c r="B8" s="157"/>
      <c r="C8" s="158"/>
      <c r="D8" s="203"/>
      <c r="E8" s="156"/>
      <c r="F8" s="156"/>
      <c r="G8" s="159"/>
      <c r="H8" s="159"/>
      <c r="I8" s="159"/>
      <c r="J8" s="159"/>
      <c r="K8" s="203" t="str">
        <f t="shared" si="0"/>
        <v/>
      </c>
      <c r="L8" s="164"/>
    </row>
    <row r="9" customHeight="1" spans="1:12">
      <c r="A9" s="156"/>
      <c r="B9" s="157"/>
      <c r="C9" s="158"/>
      <c r="D9" s="203"/>
      <c r="E9" s="156"/>
      <c r="F9" s="156"/>
      <c r="G9" s="159"/>
      <c r="H9" s="159"/>
      <c r="I9" s="159"/>
      <c r="J9" s="159"/>
      <c r="K9" s="203" t="str">
        <f t="shared" si="0"/>
        <v/>
      </c>
      <c r="L9" s="164"/>
    </row>
    <row r="10" customHeight="1" spans="1:12">
      <c r="A10" s="156"/>
      <c r="B10" s="157"/>
      <c r="C10" s="158"/>
      <c r="D10" s="203"/>
      <c r="E10" s="156"/>
      <c r="F10" s="156"/>
      <c r="G10" s="159"/>
      <c r="H10" s="159"/>
      <c r="I10" s="159"/>
      <c r="J10" s="159"/>
      <c r="K10" s="203" t="str">
        <f t="shared" si="0"/>
        <v/>
      </c>
      <c r="L10" s="164"/>
    </row>
    <row r="11" customHeight="1" spans="1:12">
      <c r="A11" s="156"/>
      <c r="B11" s="157"/>
      <c r="C11" s="158"/>
      <c r="D11" s="203"/>
      <c r="E11" s="156"/>
      <c r="F11" s="156"/>
      <c r="G11" s="159"/>
      <c r="H11" s="159"/>
      <c r="I11" s="159"/>
      <c r="J11" s="159"/>
      <c r="K11" s="203" t="str">
        <f t="shared" si="0"/>
        <v/>
      </c>
      <c r="L11" s="164"/>
    </row>
    <row r="12" customHeight="1" spans="1:12">
      <c r="A12" s="156"/>
      <c r="B12" s="157"/>
      <c r="C12" s="158"/>
      <c r="D12" s="203"/>
      <c r="E12" s="156"/>
      <c r="F12" s="156"/>
      <c r="G12" s="159"/>
      <c r="H12" s="159"/>
      <c r="I12" s="159"/>
      <c r="J12" s="159"/>
      <c r="K12" s="203" t="str">
        <f t="shared" si="0"/>
        <v/>
      </c>
      <c r="L12" s="164"/>
    </row>
    <row r="13" customHeight="1" spans="1:12">
      <c r="A13" s="156"/>
      <c r="B13" s="157"/>
      <c r="C13" s="158"/>
      <c r="D13" s="203"/>
      <c r="E13" s="156"/>
      <c r="F13" s="156"/>
      <c r="G13" s="159"/>
      <c r="H13" s="159"/>
      <c r="I13" s="159"/>
      <c r="J13" s="159"/>
      <c r="K13" s="203" t="str">
        <f t="shared" si="0"/>
        <v/>
      </c>
      <c r="L13" s="164"/>
    </row>
    <row r="14" customHeight="1" spans="1:12">
      <c r="A14" s="156"/>
      <c r="B14" s="157"/>
      <c r="C14" s="158"/>
      <c r="D14" s="203"/>
      <c r="E14" s="156"/>
      <c r="F14" s="156"/>
      <c r="G14" s="159"/>
      <c r="H14" s="159"/>
      <c r="I14" s="159"/>
      <c r="J14" s="159"/>
      <c r="K14" s="203" t="str">
        <f t="shared" si="0"/>
        <v/>
      </c>
      <c r="L14" s="164"/>
    </row>
    <row r="15" customHeight="1" spans="1:12">
      <c r="A15" s="156"/>
      <c r="B15" s="157"/>
      <c r="C15" s="158"/>
      <c r="D15" s="203"/>
      <c r="E15" s="156"/>
      <c r="F15" s="156"/>
      <c r="G15" s="159"/>
      <c r="H15" s="159"/>
      <c r="I15" s="159"/>
      <c r="J15" s="159"/>
      <c r="K15" s="203" t="str">
        <f t="shared" si="0"/>
        <v/>
      </c>
      <c r="L15" s="164"/>
    </row>
    <row r="16" customHeight="1" spans="1:12">
      <c r="A16" s="156"/>
      <c r="B16" s="157"/>
      <c r="C16" s="158"/>
      <c r="D16" s="203"/>
      <c r="E16" s="156"/>
      <c r="F16" s="156"/>
      <c r="G16" s="159"/>
      <c r="H16" s="159"/>
      <c r="I16" s="159"/>
      <c r="J16" s="159"/>
      <c r="K16" s="203" t="str">
        <f t="shared" si="0"/>
        <v/>
      </c>
      <c r="L16" s="164"/>
    </row>
    <row r="17" customHeight="1" spans="1:12">
      <c r="A17" s="156"/>
      <c r="B17" s="157"/>
      <c r="C17" s="158"/>
      <c r="D17" s="203"/>
      <c r="E17" s="156"/>
      <c r="F17" s="156"/>
      <c r="G17" s="159"/>
      <c r="H17" s="159"/>
      <c r="I17" s="159"/>
      <c r="J17" s="159"/>
      <c r="K17" s="203" t="str">
        <f t="shared" si="0"/>
        <v/>
      </c>
      <c r="L17" s="164"/>
    </row>
    <row r="18" customHeight="1" spans="1:12">
      <c r="A18" s="156"/>
      <c r="B18" s="157"/>
      <c r="C18" s="158"/>
      <c r="D18" s="203"/>
      <c r="E18" s="156"/>
      <c r="F18" s="156"/>
      <c r="G18" s="159"/>
      <c r="H18" s="159"/>
      <c r="I18" s="159"/>
      <c r="J18" s="159"/>
      <c r="K18" s="203" t="str">
        <f t="shared" si="0"/>
        <v/>
      </c>
      <c r="L18" s="164"/>
    </row>
    <row r="19" customHeight="1" spans="1:12">
      <c r="A19" s="156"/>
      <c r="B19" s="157"/>
      <c r="C19" s="158"/>
      <c r="D19" s="203"/>
      <c r="E19" s="156"/>
      <c r="F19" s="156"/>
      <c r="G19" s="159"/>
      <c r="H19" s="159"/>
      <c r="I19" s="159"/>
      <c r="J19" s="159"/>
      <c r="K19" s="203" t="str">
        <f t="shared" si="0"/>
        <v/>
      </c>
      <c r="L19" s="164"/>
    </row>
    <row r="20" customHeight="1" spans="1:12">
      <c r="A20" s="156"/>
      <c r="B20" s="157"/>
      <c r="C20" s="158"/>
      <c r="D20" s="203"/>
      <c r="E20" s="156"/>
      <c r="F20" s="156"/>
      <c r="G20" s="159"/>
      <c r="H20" s="159"/>
      <c r="I20" s="159"/>
      <c r="J20" s="159"/>
      <c r="K20" s="203" t="str">
        <f t="shared" si="0"/>
        <v/>
      </c>
      <c r="L20" s="164"/>
    </row>
    <row r="21" customHeight="1" spans="1:12">
      <c r="A21" s="156"/>
      <c r="B21" s="157"/>
      <c r="C21" s="158"/>
      <c r="D21" s="203"/>
      <c r="E21" s="156"/>
      <c r="F21" s="156"/>
      <c r="G21" s="159"/>
      <c r="H21" s="159"/>
      <c r="I21" s="159"/>
      <c r="J21" s="159"/>
      <c r="K21" s="203" t="str">
        <f t="shared" si="0"/>
        <v/>
      </c>
      <c r="L21" s="164"/>
    </row>
    <row r="22" customHeight="1" spans="1:12">
      <c r="A22" s="156"/>
      <c r="B22" s="157"/>
      <c r="C22" s="158"/>
      <c r="D22" s="203"/>
      <c r="E22" s="156"/>
      <c r="F22" s="156"/>
      <c r="G22" s="159"/>
      <c r="H22" s="159"/>
      <c r="I22" s="159"/>
      <c r="J22" s="159"/>
      <c r="K22" s="203" t="str">
        <f t="shared" si="0"/>
        <v/>
      </c>
      <c r="L22" s="164"/>
    </row>
    <row r="23" customHeight="1" spans="1:12">
      <c r="A23" s="156"/>
      <c r="B23" s="157"/>
      <c r="C23" s="158"/>
      <c r="D23" s="203"/>
      <c r="E23" s="156"/>
      <c r="F23" s="156"/>
      <c r="G23" s="159"/>
      <c r="H23" s="159"/>
      <c r="I23" s="159"/>
      <c r="J23" s="159"/>
      <c r="K23" s="203" t="str">
        <f t="shared" si="0"/>
        <v/>
      </c>
      <c r="L23" s="164"/>
    </row>
    <row r="24" customHeight="1" spans="1:12">
      <c r="A24" s="156"/>
      <c r="B24" s="157"/>
      <c r="C24" s="158"/>
      <c r="D24" s="203"/>
      <c r="E24" s="156"/>
      <c r="F24" s="156"/>
      <c r="G24" s="159"/>
      <c r="H24" s="159"/>
      <c r="I24" s="159"/>
      <c r="J24" s="159"/>
      <c r="K24" s="203" t="str">
        <f t="shared" si="0"/>
        <v/>
      </c>
      <c r="L24" s="164"/>
    </row>
    <row r="25" customHeight="1" spans="1:12">
      <c r="A25" s="156"/>
      <c r="B25" s="157"/>
      <c r="C25" s="158"/>
      <c r="D25" s="203"/>
      <c r="E25" s="156"/>
      <c r="F25" s="156"/>
      <c r="G25" s="159"/>
      <c r="H25" s="159"/>
      <c r="I25" s="159"/>
      <c r="J25" s="159"/>
      <c r="K25" s="203" t="str">
        <f t="shared" si="0"/>
        <v/>
      </c>
      <c r="L25" s="164"/>
    </row>
    <row r="26" customHeight="1" spans="1:12">
      <c r="A26" s="156"/>
      <c r="B26" s="157"/>
      <c r="C26" s="158"/>
      <c r="D26" s="203"/>
      <c r="E26" s="156"/>
      <c r="F26" s="156"/>
      <c r="G26" s="159"/>
      <c r="H26" s="159"/>
      <c r="I26" s="159"/>
      <c r="J26" s="159"/>
      <c r="K26" s="203"/>
      <c r="L26" s="164"/>
    </row>
    <row r="27" customHeight="1" spans="1:12">
      <c r="A27" s="161" t="s">
        <v>337</v>
      </c>
      <c r="B27" s="227"/>
      <c r="C27" s="245"/>
      <c r="D27" s="203">
        <f>SUM(D6:D26)</f>
        <v>0</v>
      </c>
      <c r="E27" s="164"/>
      <c r="F27" s="164"/>
      <c r="G27" s="159">
        <f>SUM(G6:G26)</f>
        <v>0</v>
      </c>
      <c r="H27" s="159"/>
      <c r="I27" s="159">
        <f>SUM(I6:I26)</f>
        <v>0</v>
      </c>
      <c r="J27" s="159">
        <f>SUM(J6:J26)</f>
        <v>0</v>
      </c>
      <c r="K27" s="203" t="str">
        <f>IF(I27=0,"",(J27-I27)/I27*100)</f>
        <v/>
      </c>
      <c r="L27" s="164"/>
    </row>
    <row r="28" customHeight="1" spans="1:10">
      <c r="A28" s="169" t="str">
        <f>封面!D11&amp;封面!G11</f>
        <v>产权持有单位填表人：丁旭伟</v>
      </c>
      <c r="G28" s="150"/>
      <c r="H28" s="150"/>
      <c r="I28" s="150" t="str">
        <f>"评估人员："&amp;封面!G20</f>
        <v>评估人员：江宛烨</v>
      </c>
      <c r="J28" s="150"/>
    </row>
    <row r="29" customHeight="1" spans="1:10">
      <c r="A29" s="139" t="str">
        <f>CONCATENATE(封面!D13,封面!F13,封面!G13,封面!H13,封面!I13,封面!J13,封面!K13)</f>
        <v>填表日期：2023年11月7日</v>
      </c>
      <c r="G29" s="150"/>
      <c r="H29" s="150"/>
      <c r="I29" s="150"/>
      <c r="J29" s="150"/>
    </row>
  </sheetData>
  <mergeCells count="3">
    <mergeCell ref="A2:L2"/>
    <mergeCell ref="A3:L3"/>
    <mergeCell ref="A27:B27"/>
  </mergeCells>
  <hyperlinks>
    <hyperlink ref="A1" location="索引目录!I13" display="返回索引页"/>
    <hyperlink ref="B1" location="流动负债汇总!B13" display="返回"/>
  </hyperlinks>
  <printOptions horizontalCentered="1"/>
  <pageMargins left="0.354166666666667" right="0.354166666666667" top="0.786805555555556" bottom="0.786805555555556" header="1.0625" footer="0.511805555555556"/>
  <pageSetup paperSize="9" scale="87" fitToHeight="0" orientation="landscape"/>
  <headerFooter alignWithMargins="0">
    <oddHeader>&amp;R&amp;"宋体,常规"&amp;10表&amp;"Times New Roman,常规"5-10-1
&amp;"宋体,常规"共&amp;"Times New Roman,常规"&amp;N&amp;"宋体,常规"页第&amp;"Times New Roman,常规"&amp;P&amp;"宋体,常规"页</oddHeader>
  </headerFooter>
  <legacy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9"/>
  <sheetViews>
    <sheetView workbookViewId="0">
      <selection activeCell="L19" sqref="L19"/>
    </sheetView>
  </sheetViews>
  <sheetFormatPr defaultColWidth="9" defaultRowHeight="15.75" customHeight="1"/>
  <cols>
    <col min="1" max="1" width="6" style="139" customWidth="1"/>
    <col min="2" max="2" width="26" style="139" customWidth="1"/>
    <col min="3" max="3" width="12.5" style="140" customWidth="1"/>
    <col min="4" max="4" width="16.6666666666667" style="139" customWidth="1"/>
    <col min="5" max="6" width="16.6666666666667" style="139" customWidth="1" outlineLevel="1"/>
    <col min="7" max="8" width="21.1666666666667" style="139" customWidth="1"/>
    <col min="9" max="9" width="16.6666666666667" style="139" customWidth="1"/>
    <col min="10" max="16384" width="9" style="139"/>
  </cols>
  <sheetData>
    <row r="1" customHeight="1" spans="1:9">
      <c r="A1" s="142" t="s">
        <v>118</v>
      </c>
      <c r="B1" s="143" t="s">
        <v>261</v>
      </c>
      <c r="C1" s="144"/>
      <c r="D1" s="145"/>
      <c r="E1" s="146"/>
      <c r="F1" s="146"/>
      <c r="G1" s="146"/>
      <c r="H1" s="146"/>
      <c r="I1" s="145"/>
    </row>
    <row r="2" s="137" customFormat="1" ht="30" customHeight="1" spans="1:9">
      <c r="A2" s="148" t="s">
        <v>1459</v>
      </c>
      <c r="B2" s="149"/>
      <c r="C2" s="149"/>
      <c r="D2" s="149"/>
      <c r="E2" s="149"/>
      <c r="F2" s="149"/>
      <c r="G2" s="149"/>
      <c r="H2" s="149"/>
      <c r="I2" s="149"/>
    </row>
    <row r="3" ht="14.25" customHeight="1" spans="1:9">
      <c r="A3" s="138" t="str">
        <f>CONCATENATE(封面!D9,封面!F9,封面!G9,封面!H9,封面!I9,封面!J9,封面!K9)</f>
        <v>评估基准日：2023年9月30日</v>
      </c>
      <c r="B3" s="138"/>
      <c r="C3" s="138"/>
      <c r="D3" s="138"/>
      <c r="E3" s="138"/>
      <c r="F3" s="138"/>
      <c r="G3" s="138"/>
      <c r="H3" s="138"/>
      <c r="I3" s="138"/>
    </row>
    <row r="4" customHeight="1" spans="1:9">
      <c r="A4" s="139" t="str">
        <f>封面!D7&amp;封面!F7</f>
        <v>产权持有人：杭州汽轮新能源有限公司</v>
      </c>
      <c r="E4" s="150"/>
      <c r="F4" s="150"/>
      <c r="G4" s="150"/>
      <c r="H4" s="150"/>
      <c r="I4" s="163" t="s">
        <v>120</v>
      </c>
    </row>
    <row r="5" s="138" customFormat="1" customHeight="1" spans="1:9">
      <c r="A5" s="152" t="s">
        <v>183</v>
      </c>
      <c r="B5" s="152" t="s">
        <v>1460</v>
      </c>
      <c r="C5" s="153" t="s">
        <v>341</v>
      </c>
      <c r="D5" s="152" t="s">
        <v>1461</v>
      </c>
      <c r="E5" s="154" t="s">
        <v>264</v>
      </c>
      <c r="F5" s="154" t="s">
        <v>292</v>
      </c>
      <c r="G5" s="170" t="s">
        <v>265</v>
      </c>
      <c r="H5" s="170" t="s">
        <v>266</v>
      </c>
      <c r="I5" s="152" t="s">
        <v>186</v>
      </c>
    </row>
    <row r="6" customHeight="1" spans="1:9">
      <c r="A6" s="156"/>
      <c r="B6" s="157"/>
      <c r="C6" s="158"/>
      <c r="D6" s="156"/>
      <c r="E6" s="159"/>
      <c r="F6" s="159"/>
      <c r="G6" s="159"/>
      <c r="H6" s="159"/>
      <c r="I6" s="164"/>
    </row>
    <row r="7" customHeight="1" spans="1:9">
      <c r="A7" s="156"/>
      <c r="B7" s="157"/>
      <c r="C7" s="158"/>
      <c r="D7" s="156"/>
      <c r="E7" s="159"/>
      <c r="F7" s="159"/>
      <c r="G7" s="159"/>
      <c r="H7" s="159"/>
      <c r="I7" s="164"/>
    </row>
    <row r="8" customHeight="1" spans="1:9">
      <c r="A8" s="156"/>
      <c r="B8" s="157"/>
      <c r="C8" s="158"/>
      <c r="D8" s="156"/>
      <c r="E8" s="159"/>
      <c r="F8" s="159"/>
      <c r="G8" s="159"/>
      <c r="H8" s="159"/>
      <c r="I8" s="164"/>
    </row>
    <row r="9" customHeight="1" spans="1:9">
      <c r="A9" s="156"/>
      <c r="B9" s="157"/>
      <c r="C9" s="158"/>
      <c r="D9" s="156"/>
      <c r="E9" s="159"/>
      <c r="F9" s="159"/>
      <c r="G9" s="159"/>
      <c r="H9" s="159"/>
      <c r="I9" s="164"/>
    </row>
    <row r="10" customHeight="1" spans="1:9">
      <c r="A10" s="156"/>
      <c r="B10" s="157"/>
      <c r="C10" s="158"/>
      <c r="D10" s="156"/>
      <c r="E10" s="159"/>
      <c r="F10" s="159"/>
      <c r="G10" s="159"/>
      <c r="H10" s="159"/>
      <c r="I10" s="164"/>
    </row>
    <row r="11" customHeight="1" spans="1:9">
      <c r="A11" s="156"/>
      <c r="B11" s="157"/>
      <c r="C11" s="158"/>
      <c r="D11" s="156"/>
      <c r="E11" s="159"/>
      <c r="F11" s="159"/>
      <c r="G11" s="159"/>
      <c r="H11" s="159"/>
      <c r="I11" s="164"/>
    </row>
    <row r="12" customHeight="1" spans="1:9">
      <c r="A12" s="156"/>
      <c r="B12" s="157"/>
      <c r="C12" s="158"/>
      <c r="D12" s="156"/>
      <c r="E12" s="159"/>
      <c r="F12" s="159"/>
      <c r="G12" s="159"/>
      <c r="H12" s="159"/>
      <c r="I12" s="164"/>
    </row>
    <row r="13" customHeight="1" spans="1:9">
      <c r="A13" s="156"/>
      <c r="B13" s="157"/>
      <c r="C13" s="158"/>
      <c r="D13" s="156"/>
      <c r="E13" s="159"/>
      <c r="F13" s="159"/>
      <c r="G13" s="159"/>
      <c r="H13" s="159"/>
      <c r="I13" s="164"/>
    </row>
    <row r="14" customHeight="1" spans="1:9">
      <c r="A14" s="156"/>
      <c r="B14" s="157"/>
      <c r="C14" s="158"/>
      <c r="D14" s="156"/>
      <c r="E14" s="159"/>
      <c r="F14" s="159"/>
      <c r="G14" s="159"/>
      <c r="H14" s="159"/>
      <c r="I14" s="164"/>
    </row>
    <row r="15" customHeight="1" spans="1:9">
      <c r="A15" s="156"/>
      <c r="B15" s="157"/>
      <c r="C15" s="158"/>
      <c r="D15" s="156"/>
      <c r="E15" s="159"/>
      <c r="F15" s="159"/>
      <c r="G15" s="159"/>
      <c r="H15" s="159"/>
      <c r="I15" s="164"/>
    </row>
    <row r="16" customHeight="1" spans="1:9">
      <c r="A16" s="156"/>
      <c r="B16" s="157"/>
      <c r="C16" s="158"/>
      <c r="D16" s="156"/>
      <c r="E16" s="159"/>
      <c r="F16" s="159"/>
      <c r="G16" s="159"/>
      <c r="H16" s="159"/>
      <c r="I16" s="164"/>
    </row>
    <row r="17" customHeight="1" spans="1:9">
      <c r="A17" s="156"/>
      <c r="B17" s="157"/>
      <c r="C17" s="158"/>
      <c r="D17" s="156"/>
      <c r="E17" s="159"/>
      <c r="F17" s="159"/>
      <c r="G17" s="159"/>
      <c r="H17" s="159"/>
      <c r="I17" s="164"/>
    </row>
    <row r="18" customHeight="1" spans="1:9">
      <c r="A18" s="156"/>
      <c r="B18" s="157"/>
      <c r="C18" s="158"/>
      <c r="D18" s="156"/>
      <c r="E18" s="159"/>
      <c r="F18" s="159"/>
      <c r="G18" s="159"/>
      <c r="H18" s="159"/>
      <c r="I18" s="164"/>
    </row>
    <row r="19" customHeight="1" spans="1:9">
      <c r="A19" s="156"/>
      <c r="B19" s="157"/>
      <c r="C19" s="158"/>
      <c r="D19" s="156"/>
      <c r="E19" s="159"/>
      <c r="F19" s="159"/>
      <c r="G19" s="159"/>
      <c r="H19" s="159"/>
      <c r="I19" s="164"/>
    </row>
    <row r="20" customHeight="1" spans="1:9">
      <c r="A20" s="156"/>
      <c r="B20" s="157"/>
      <c r="C20" s="158"/>
      <c r="D20" s="156"/>
      <c r="E20" s="159"/>
      <c r="F20" s="159"/>
      <c r="G20" s="159"/>
      <c r="H20" s="159"/>
      <c r="I20" s="164"/>
    </row>
    <row r="21" customHeight="1" spans="1:9">
      <c r="A21" s="156"/>
      <c r="B21" s="157"/>
      <c r="C21" s="158"/>
      <c r="D21" s="156"/>
      <c r="E21" s="159"/>
      <c r="F21" s="159"/>
      <c r="G21" s="159"/>
      <c r="H21" s="159"/>
      <c r="I21" s="164"/>
    </row>
    <row r="22" customHeight="1" spans="1:9">
      <c r="A22" s="156"/>
      <c r="B22" s="157"/>
      <c r="C22" s="158"/>
      <c r="D22" s="156"/>
      <c r="E22" s="159"/>
      <c r="F22" s="159"/>
      <c r="G22" s="159"/>
      <c r="H22" s="159"/>
      <c r="I22" s="164"/>
    </row>
    <row r="23" customHeight="1" spans="1:9">
      <c r="A23" s="156"/>
      <c r="B23" s="157"/>
      <c r="C23" s="158"/>
      <c r="D23" s="156"/>
      <c r="E23" s="159"/>
      <c r="F23" s="159"/>
      <c r="G23" s="159"/>
      <c r="H23" s="159"/>
      <c r="I23" s="164"/>
    </row>
    <row r="24" customHeight="1" spans="1:9">
      <c r="A24" s="156"/>
      <c r="B24" s="157"/>
      <c r="C24" s="158"/>
      <c r="D24" s="156"/>
      <c r="E24" s="159"/>
      <c r="F24" s="159"/>
      <c r="G24" s="159"/>
      <c r="H24" s="159"/>
      <c r="I24" s="164"/>
    </row>
    <row r="25" customHeight="1" spans="1:9">
      <c r="A25" s="156"/>
      <c r="B25" s="157"/>
      <c r="C25" s="158"/>
      <c r="D25" s="156"/>
      <c r="E25" s="159"/>
      <c r="F25" s="159"/>
      <c r="G25" s="159"/>
      <c r="H25" s="159"/>
      <c r="I25" s="164"/>
    </row>
    <row r="26" customHeight="1" spans="1:9">
      <c r="A26" s="156"/>
      <c r="B26" s="157"/>
      <c r="C26" s="158"/>
      <c r="D26" s="156"/>
      <c r="E26" s="159"/>
      <c r="F26" s="159"/>
      <c r="G26" s="159"/>
      <c r="H26" s="159"/>
      <c r="I26" s="164"/>
    </row>
    <row r="27" customHeight="1" spans="1:9">
      <c r="A27" s="161" t="s">
        <v>1454</v>
      </c>
      <c r="B27" s="227"/>
      <c r="C27" s="158"/>
      <c r="D27" s="156"/>
      <c r="E27" s="159">
        <f>SUM(E6:E26)</f>
        <v>0</v>
      </c>
      <c r="F27" s="159"/>
      <c r="G27" s="159">
        <f>SUM(G6:G26)</f>
        <v>0</v>
      </c>
      <c r="H27" s="159">
        <f>SUM(H6:H26)</f>
        <v>0</v>
      </c>
      <c r="I27" s="164"/>
    </row>
    <row r="28" customHeight="1" spans="1:8">
      <c r="A28" s="139" t="str">
        <f>封面!D11&amp;封面!G11</f>
        <v>产权持有单位填表人：丁旭伟</v>
      </c>
      <c r="E28" s="150"/>
      <c r="F28" s="150"/>
      <c r="G28" s="150" t="str">
        <f>"评估人员："&amp;封面!G38</f>
        <v>评估人员：</v>
      </c>
      <c r="H28" s="150"/>
    </row>
    <row r="29" customHeight="1" spans="1:8">
      <c r="A29" s="139" t="str">
        <f>CONCATENATE(封面!D13,封面!F13,封面!G13,封面!H13,封面!I13,封面!J13,封面!K13)</f>
        <v>填表日期：2023年11月7日</v>
      </c>
      <c r="E29" s="150"/>
      <c r="F29" s="150"/>
      <c r="G29" s="150"/>
      <c r="H29" s="150"/>
    </row>
  </sheetData>
  <mergeCells count="3">
    <mergeCell ref="A2:I2"/>
    <mergeCell ref="A3:I3"/>
    <mergeCell ref="A27:B27"/>
  </mergeCells>
  <hyperlinks>
    <hyperlink ref="A1" location="索引目录!I14" display="返回索引页"/>
    <hyperlink ref="B1" location="流动负债汇总!B14" display="返回"/>
  </hyperlinks>
  <printOptions horizontalCentered="1"/>
  <pageMargins left="0.354166666666667" right="0.354166666666667" top="0.786805555555556" bottom="0.786805555555556" header="1.0625" footer="0.511805555555556"/>
  <pageSetup paperSize="9" scale="85" fitToHeight="0" orientation="landscape"/>
  <headerFooter alignWithMargins="0">
    <oddHeader>&amp;R&amp;"宋体,常规"&amp;10表&amp;"Times New Roman,常规"5-10-2
&amp;"宋体,常规"共&amp;"Times New Roman,常规"&amp;N&amp;"宋体,常规"页第&amp;"Times New Roman,常规"&amp;P&amp;"宋体,常规"页</oddHeader>
  </headerFooter>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N29"/>
  <sheetViews>
    <sheetView workbookViewId="0">
      <selection activeCell="L19" sqref="L19"/>
    </sheetView>
  </sheetViews>
  <sheetFormatPr defaultColWidth="9" defaultRowHeight="15.75" customHeight="1"/>
  <cols>
    <col min="1" max="1" width="4.16666666666667" style="139" customWidth="1"/>
    <col min="2" max="2" width="27.5" style="139" customWidth="1"/>
    <col min="3" max="3" width="14" style="140" customWidth="1"/>
    <col min="4" max="4" width="20.1666666666667" style="139" customWidth="1"/>
    <col min="5" max="6" width="16.5" style="139" customWidth="1" outlineLevel="1"/>
    <col min="7" max="8" width="20" style="139" customWidth="1"/>
    <col min="9" max="10" width="15.5" style="139" customWidth="1"/>
    <col min="11" max="12" width="9" style="139"/>
    <col min="13" max="13" width="10.5833333333333" style="139" customWidth="1"/>
    <col min="14" max="14" width="11.5" style="139" customWidth="1"/>
    <col min="15" max="16384" width="9" style="139"/>
  </cols>
  <sheetData>
    <row r="1" customHeight="1" spans="1:10">
      <c r="A1" s="142" t="s">
        <v>118</v>
      </c>
      <c r="B1" s="143" t="s">
        <v>261</v>
      </c>
      <c r="C1" s="144"/>
      <c r="D1" s="145"/>
      <c r="E1" s="146"/>
      <c r="F1" s="146"/>
      <c r="G1" s="146"/>
      <c r="H1" s="146"/>
      <c r="I1" s="145"/>
      <c r="J1" s="145"/>
    </row>
    <row r="2" s="137" customFormat="1" ht="30" customHeight="1" spans="1:10">
      <c r="A2" s="148" t="s">
        <v>1462</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E4" s="150"/>
      <c r="F4" s="150"/>
      <c r="G4" s="150"/>
      <c r="H4" s="150"/>
      <c r="I4" s="163" t="s">
        <v>120</v>
      </c>
      <c r="J4" s="163"/>
    </row>
    <row r="5" s="138" customFormat="1" customHeight="1" spans="1:14">
      <c r="A5" s="152" t="s">
        <v>183</v>
      </c>
      <c r="B5" s="152" t="s">
        <v>335</v>
      </c>
      <c r="C5" s="153" t="s">
        <v>341</v>
      </c>
      <c r="D5" s="152" t="s">
        <v>331</v>
      </c>
      <c r="E5" s="154" t="s">
        <v>264</v>
      </c>
      <c r="F5" s="154" t="s">
        <v>292</v>
      </c>
      <c r="G5" s="170" t="s">
        <v>265</v>
      </c>
      <c r="H5" s="170" t="s">
        <v>266</v>
      </c>
      <c r="I5" s="152" t="s">
        <v>186</v>
      </c>
      <c r="J5" s="139"/>
      <c r="K5" s="243" t="s">
        <v>1463</v>
      </c>
      <c r="L5" s="152" t="s">
        <v>289</v>
      </c>
      <c r="M5" s="152" t="s">
        <v>290</v>
      </c>
      <c r="N5" s="152" t="s">
        <v>291</v>
      </c>
    </row>
    <row r="6" customHeight="1" spans="1:14">
      <c r="A6" s="156"/>
      <c r="B6" s="157"/>
      <c r="C6" s="158"/>
      <c r="D6" s="156"/>
      <c r="E6" s="159"/>
      <c r="F6" s="159"/>
      <c r="G6" s="159"/>
      <c r="H6" s="159"/>
      <c r="I6" s="164"/>
      <c r="K6" s="244"/>
      <c r="L6" s="164"/>
      <c r="M6" s="203"/>
      <c r="N6" s="203"/>
    </row>
    <row r="7" customHeight="1" spans="1:14">
      <c r="A7" s="156"/>
      <c r="B7" s="157"/>
      <c r="C7" s="158"/>
      <c r="D7" s="156"/>
      <c r="E7" s="159"/>
      <c r="F7" s="159"/>
      <c r="G7" s="159"/>
      <c r="H7" s="159"/>
      <c r="I7" s="164"/>
      <c r="K7" s="244"/>
      <c r="L7" s="164"/>
      <c r="M7" s="203"/>
      <c r="N7" s="203"/>
    </row>
    <row r="8" customHeight="1" spans="1:14">
      <c r="A8" s="156"/>
      <c r="B8" s="157"/>
      <c r="C8" s="158"/>
      <c r="D8" s="156"/>
      <c r="E8" s="159"/>
      <c r="F8" s="159"/>
      <c r="G8" s="159"/>
      <c r="H8" s="159"/>
      <c r="I8" s="164"/>
      <c r="K8" s="244"/>
      <c r="L8" s="164"/>
      <c r="M8" s="203"/>
      <c r="N8" s="203"/>
    </row>
    <row r="9" customHeight="1" spans="1:14">
      <c r="A9" s="156"/>
      <c r="B9" s="157"/>
      <c r="C9" s="158"/>
      <c r="D9" s="156"/>
      <c r="E9" s="159"/>
      <c r="F9" s="159"/>
      <c r="G9" s="159"/>
      <c r="H9" s="159"/>
      <c r="I9" s="164"/>
      <c r="K9" s="244"/>
      <c r="L9" s="164"/>
      <c r="M9" s="203"/>
      <c r="N9" s="203"/>
    </row>
    <row r="10" customHeight="1" spans="1:14">
      <c r="A10" s="156"/>
      <c r="B10" s="157"/>
      <c r="C10" s="158"/>
      <c r="D10" s="156"/>
      <c r="E10" s="159"/>
      <c r="F10" s="159"/>
      <c r="G10" s="159"/>
      <c r="H10" s="159"/>
      <c r="I10" s="164"/>
      <c r="K10" s="244"/>
      <c r="L10" s="164"/>
      <c r="M10" s="203"/>
      <c r="N10" s="203"/>
    </row>
    <row r="11" customHeight="1" spans="1:14">
      <c r="A11" s="156"/>
      <c r="B11" s="157"/>
      <c r="C11" s="158"/>
      <c r="D11" s="156"/>
      <c r="E11" s="159"/>
      <c r="F11" s="159"/>
      <c r="G11" s="159"/>
      <c r="H11" s="159"/>
      <c r="I11" s="164"/>
      <c r="K11" s="244"/>
      <c r="L11" s="164"/>
      <c r="M11" s="203"/>
      <c r="N11" s="203"/>
    </row>
    <row r="12" customHeight="1" spans="1:14">
      <c r="A12" s="156"/>
      <c r="B12" s="157"/>
      <c r="C12" s="158"/>
      <c r="D12" s="156"/>
      <c r="E12" s="159"/>
      <c r="F12" s="159"/>
      <c r="G12" s="159"/>
      <c r="H12" s="159"/>
      <c r="I12" s="164"/>
      <c r="K12" s="244"/>
      <c r="L12" s="164"/>
      <c r="M12" s="203"/>
      <c r="N12" s="203"/>
    </row>
    <row r="13" customHeight="1" spans="1:14">
      <c r="A13" s="156"/>
      <c r="B13" s="157"/>
      <c r="C13" s="158"/>
      <c r="D13" s="156"/>
      <c r="E13" s="159"/>
      <c r="F13" s="159"/>
      <c r="G13" s="159"/>
      <c r="H13" s="159"/>
      <c r="I13" s="164"/>
      <c r="K13" s="244"/>
      <c r="L13" s="164"/>
      <c r="M13" s="203"/>
      <c r="N13" s="203"/>
    </row>
    <row r="14" customHeight="1" spans="1:14">
      <c r="A14" s="156"/>
      <c r="B14" s="157"/>
      <c r="C14" s="158"/>
      <c r="D14" s="156"/>
      <c r="E14" s="159"/>
      <c r="F14" s="159"/>
      <c r="G14" s="159"/>
      <c r="H14" s="159"/>
      <c r="I14" s="164"/>
      <c r="K14" s="244"/>
      <c r="L14" s="164"/>
      <c r="M14" s="203"/>
      <c r="N14" s="203"/>
    </row>
    <row r="15" customHeight="1" spans="1:14">
      <c r="A15" s="156"/>
      <c r="B15" s="157"/>
      <c r="C15" s="158"/>
      <c r="D15" s="156"/>
      <c r="E15" s="159"/>
      <c r="F15" s="159"/>
      <c r="G15" s="159"/>
      <c r="H15" s="159"/>
      <c r="I15" s="164"/>
      <c r="K15" s="244"/>
      <c r="L15" s="164"/>
      <c r="M15" s="203"/>
      <c r="N15" s="203"/>
    </row>
    <row r="16" customHeight="1" spans="1:14">
      <c r="A16" s="156"/>
      <c r="B16" s="157"/>
      <c r="C16" s="158"/>
      <c r="D16" s="156"/>
      <c r="E16" s="159"/>
      <c r="F16" s="159"/>
      <c r="G16" s="159"/>
      <c r="H16" s="159"/>
      <c r="I16" s="164"/>
      <c r="K16" s="244"/>
      <c r="L16" s="164"/>
      <c r="M16" s="203"/>
      <c r="N16" s="203"/>
    </row>
    <row r="17" customHeight="1" spans="1:14">
      <c r="A17" s="156"/>
      <c r="B17" s="157"/>
      <c r="C17" s="158"/>
      <c r="D17" s="156"/>
      <c r="E17" s="159"/>
      <c r="F17" s="159"/>
      <c r="G17" s="159"/>
      <c r="H17" s="159"/>
      <c r="I17" s="164"/>
      <c r="K17" s="244"/>
      <c r="L17" s="164"/>
      <c r="M17" s="203"/>
      <c r="N17" s="203"/>
    </row>
    <row r="18" customHeight="1" spans="1:14">
      <c r="A18" s="156"/>
      <c r="B18" s="157"/>
      <c r="C18" s="158"/>
      <c r="D18" s="156"/>
      <c r="E18" s="159"/>
      <c r="F18" s="159"/>
      <c r="G18" s="159"/>
      <c r="H18" s="159"/>
      <c r="I18" s="164"/>
      <c r="K18" s="244"/>
      <c r="L18" s="164"/>
      <c r="M18" s="203"/>
      <c r="N18" s="203"/>
    </row>
    <row r="19" customHeight="1" spans="1:14">
      <c r="A19" s="156"/>
      <c r="B19" s="157"/>
      <c r="C19" s="158"/>
      <c r="D19" s="156"/>
      <c r="E19" s="159"/>
      <c r="F19" s="159"/>
      <c r="G19" s="159"/>
      <c r="H19" s="159"/>
      <c r="I19" s="164"/>
      <c r="K19" s="244"/>
      <c r="L19" s="164"/>
      <c r="M19" s="203"/>
      <c r="N19" s="203"/>
    </row>
    <row r="20" customHeight="1" spans="1:14">
      <c r="A20" s="156"/>
      <c r="B20" s="157"/>
      <c r="C20" s="158"/>
      <c r="D20" s="156"/>
      <c r="E20" s="159"/>
      <c r="F20" s="159"/>
      <c r="G20" s="159"/>
      <c r="H20" s="159"/>
      <c r="I20" s="164"/>
      <c r="K20" s="244"/>
      <c r="L20" s="164"/>
      <c r="M20" s="203"/>
      <c r="N20" s="203"/>
    </row>
    <row r="21" customHeight="1" spans="1:14">
      <c r="A21" s="156"/>
      <c r="B21" s="157"/>
      <c r="C21" s="158"/>
      <c r="D21" s="156"/>
      <c r="E21" s="159"/>
      <c r="F21" s="159"/>
      <c r="G21" s="159"/>
      <c r="H21" s="159"/>
      <c r="I21" s="164"/>
      <c r="K21" s="244"/>
      <c r="L21" s="164"/>
      <c r="M21" s="203"/>
      <c r="N21" s="203"/>
    </row>
    <row r="22" customHeight="1" spans="1:14">
      <c r="A22" s="156"/>
      <c r="B22" s="157"/>
      <c r="C22" s="158"/>
      <c r="D22" s="156"/>
      <c r="E22" s="159"/>
      <c r="F22" s="159"/>
      <c r="G22" s="159"/>
      <c r="H22" s="159"/>
      <c r="I22" s="164"/>
      <c r="K22" s="244"/>
      <c r="L22" s="164"/>
      <c r="M22" s="203"/>
      <c r="N22" s="203"/>
    </row>
    <row r="23" customHeight="1" spans="1:14">
      <c r="A23" s="156"/>
      <c r="B23" s="157"/>
      <c r="C23" s="158"/>
      <c r="D23" s="156"/>
      <c r="E23" s="159"/>
      <c r="F23" s="159"/>
      <c r="G23" s="159"/>
      <c r="H23" s="159"/>
      <c r="I23" s="164"/>
      <c r="K23" s="244"/>
      <c r="L23" s="164"/>
      <c r="M23" s="203"/>
      <c r="N23" s="203"/>
    </row>
    <row r="24" customHeight="1" spans="1:14">
      <c r="A24" s="156"/>
      <c r="B24" s="157"/>
      <c r="C24" s="158"/>
      <c r="D24" s="156"/>
      <c r="E24" s="159"/>
      <c r="F24" s="159"/>
      <c r="G24" s="159"/>
      <c r="H24" s="159"/>
      <c r="I24" s="164"/>
      <c r="K24" s="244"/>
      <c r="L24" s="164"/>
      <c r="M24" s="203"/>
      <c r="N24" s="203"/>
    </row>
    <row r="25" customHeight="1" spans="1:14">
      <c r="A25" s="156"/>
      <c r="B25" s="157"/>
      <c r="C25" s="158"/>
      <c r="D25" s="156"/>
      <c r="E25" s="159"/>
      <c r="F25" s="159"/>
      <c r="G25" s="159"/>
      <c r="H25" s="159"/>
      <c r="I25" s="164"/>
      <c r="K25" s="244"/>
      <c r="L25" s="164"/>
      <c r="M25" s="203"/>
      <c r="N25" s="203"/>
    </row>
    <row r="26" customHeight="1" spans="1:14">
      <c r="A26" s="156"/>
      <c r="B26" s="157"/>
      <c r="C26" s="158"/>
      <c r="D26" s="156"/>
      <c r="E26" s="159"/>
      <c r="F26" s="159"/>
      <c r="G26" s="159"/>
      <c r="H26" s="159"/>
      <c r="I26" s="164"/>
      <c r="K26" s="244"/>
      <c r="L26" s="164"/>
      <c r="M26" s="203"/>
      <c r="N26" s="203"/>
    </row>
    <row r="27" customHeight="1" spans="1:9">
      <c r="A27" s="161" t="s">
        <v>1441</v>
      </c>
      <c r="B27" s="227"/>
      <c r="C27" s="158"/>
      <c r="D27" s="156"/>
      <c r="E27" s="159">
        <f>SUM(E6:E26)</f>
        <v>0</v>
      </c>
      <c r="F27" s="159"/>
      <c r="G27" s="159">
        <f>SUM(G6:G26)</f>
        <v>0</v>
      </c>
      <c r="H27" s="159">
        <f>SUM(H6:H26)</f>
        <v>0</v>
      </c>
      <c r="I27" s="164"/>
    </row>
    <row r="28" customHeight="1" spans="1:8">
      <c r="A28" s="139" t="str">
        <f>封面!D11&amp;封面!G11</f>
        <v>产权持有单位填表人：丁旭伟</v>
      </c>
      <c r="E28" s="150"/>
      <c r="F28" s="150"/>
      <c r="G28" s="150" t="str">
        <f>"评估人员："&amp;封面!G38</f>
        <v>评估人员：</v>
      </c>
      <c r="H28" s="150"/>
    </row>
    <row r="29" customHeight="1" spans="1:8">
      <c r="A29" s="139" t="str">
        <f>CONCATENATE(封面!D13,封面!F13,封面!G13,封面!H13,封面!I13,封面!J13,封面!K13)</f>
        <v>填表日期：2023年11月7日</v>
      </c>
      <c r="E29" s="150"/>
      <c r="F29" s="150"/>
      <c r="G29" s="150"/>
      <c r="H29" s="150"/>
    </row>
  </sheetData>
  <mergeCells count="3">
    <mergeCell ref="A2:I2"/>
    <mergeCell ref="A3:I3"/>
    <mergeCell ref="A27:B27"/>
  </mergeCells>
  <dataValidations count="1">
    <dataValidation type="list" allowBlank="1" showInputMessage="1" showErrorMessage="1" sqref="K6:K26">
      <formula1>"关联方（合并）,关联方（非合并）,个别认定,长投评估负数"</formula1>
    </dataValidation>
  </dataValidations>
  <hyperlinks>
    <hyperlink ref="A1" location="索引目录!I15" display="返回索引页"/>
    <hyperlink ref="B1" location="流动负债汇总!B15" display="返回"/>
  </hyperlinks>
  <printOptions horizontalCentered="1"/>
  <pageMargins left="0.354166666666667" right="0.354166666666667" top="0.786805555555556" bottom="0.786805555555556" header="1.02291666666667" footer="0.511805555555556"/>
  <pageSetup paperSize="9" scale="85" fitToHeight="0" orientation="landscape"/>
  <headerFooter alignWithMargins="0">
    <oddHeader>&amp;R&amp;"宋体,常规"&amp;10表&amp;"Times New Roman,常规"5-10-3
&amp;"宋体,常规"共&amp;"Times New Roman,常规"&amp;N&amp;"宋体,常规"页第&amp;"Times New Roman,常规"&amp;P&amp;"宋体,常规"页</oddHeader>
  </headerFooter>
  <legacy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33"/>
  <sheetViews>
    <sheetView workbookViewId="0">
      <selection activeCell="L19" sqref="L19"/>
    </sheetView>
  </sheetViews>
  <sheetFormatPr defaultColWidth="9" defaultRowHeight="15.75"/>
  <cols>
    <col min="1" max="1" width="7.58333333333333" style="173" customWidth="1"/>
    <col min="2" max="2" width="32.5833333333333" style="174" customWidth="1"/>
    <col min="3" max="3" width="12.1666666666667" style="174" customWidth="1"/>
    <col min="4" max="4" width="19.1666666666667" style="174" customWidth="1"/>
    <col min="5" max="5" width="18.5833333333333" style="174" customWidth="1" outlineLevel="1"/>
    <col min="6" max="6" width="18.5833333333333" style="175" customWidth="1" outlineLevel="1"/>
    <col min="7" max="8" width="18.5833333333333" style="174" customWidth="1"/>
    <col min="9" max="9" width="15.6666666666667" style="174" customWidth="1"/>
  </cols>
  <sheetData>
    <row r="1" spans="1:9">
      <c r="A1" s="209" t="s">
        <v>1060</v>
      </c>
      <c r="B1" s="177" t="s">
        <v>1061</v>
      </c>
      <c r="C1" s="178"/>
      <c r="D1" s="178"/>
      <c r="E1" s="178"/>
      <c r="F1" s="179"/>
      <c r="G1" s="178"/>
      <c r="H1" s="178"/>
      <c r="I1" s="178"/>
    </row>
    <row r="2" ht="22.5" spans="1:9">
      <c r="A2" s="180" t="s">
        <v>1464</v>
      </c>
      <c r="B2" s="181"/>
      <c r="C2" s="181"/>
      <c r="D2" s="181"/>
      <c r="E2" s="181"/>
      <c r="F2" s="181"/>
      <c r="G2" s="181"/>
      <c r="H2" s="181"/>
      <c r="I2" s="181"/>
    </row>
    <row r="3" spans="1:9">
      <c r="A3" s="182" t="str">
        <f>CONCATENATE(封面!D9,封面!F9,封面!G9,封面!H9,封面!I9,封面!J9,封面!K9)</f>
        <v>评估基准日：2023年9月30日</v>
      </c>
      <c r="B3" s="182"/>
      <c r="C3" s="182"/>
      <c r="D3" s="182"/>
      <c r="E3" s="182"/>
      <c r="F3" s="182"/>
      <c r="G3" s="182"/>
      <c r="H3" s="182"/>
      <c r="I3" s="197"/>
    </row>
    <row r="4" spans="1:9">
      <c r="A4" s="173" t="str">
        <f>封面!D7&amp;封面!F7</f>
        <v>产权持有人：杭州汽轮新能源有限公司</v>
      </c>
      <c r="I4" s="198" t="s">
        <v>1027</v>
      </c>
    </row>
    <row r="5" spans="1:9">
      <c r="A5" s="183" t="s">
        <v>1063</v>
      </c>
      <c r="B5" s="184" t="s">
        <v>335</v>
      </c>
      <c r="C5" s="184" t="s">
        <v>1064</v>
      </c>
      <c r="D5" s="184" t="s">
        <v>1461</v>
      </c>
      <c r="E5" s="184" t="s">
        <v>1044</v>
      </c>
      <c r="F5" s="242" t="s">
        <v>292</v>
      </c>
      <c r="G5" s="185" t="s">
        <v>1047</v>
      </c>
      <c r="H5" s="184" t="s">
        <v>1048</v>
      </c>
      <c r="I5" s="184" t="s">
        <v>1050</v>
      </c>
    </row>
    <row r="6" spans="1:9">
      <c r="A6" s="186" t="str">
        <f>IF(B6="","",COUNT(A$5:A5)+1)</f>
        <v/>
      </c>
      <c r="B6" s="187"/>
      <c r="C6" s="188"/>
      <c r="D6" s="191"/>
      <c r="E6" s="189"/>
      <c r="F6" s="190"/>
      <c r="G6" s="189" t="str">
        <f>IF(B6="","",E6+F6)</f>
        <v/>
      </c>
      <c r="H6" s="189" t="str">
        <f>IF(B6="","",IF($BB$3="是",G6,""))</f>
        <v/>
      </c>
      <c r="I6" s="199"/>
    </row>
    <row r="7" spans="1:9">
      <c r="A7" s="186" t="str">
        <f>IF(B7="","",COUNT(A$5:A6)+1)</f>
        <v/>
      </c>
      <c r="B7" s="187"/>
      <c r="C7" s="188"/>
      <c r="D7" s="191"/>
      <c r="E7" s="189"/>
      <c r="F7" s="190"/>
      <c r="G7" s="189" t="str">
        <f t="shared" ref="G7:G25" si="0">IF(B7="","",E7+F7)</f>
        <v/>
      </c>
      <c r="H7" s="189" t="str">
        <f t="shared" ref="H7:H25" si="1">IF(B7="","",IF($BB$3="是",G7,""))</f>
        <v/>
      </c>
      <c r="I7" s="199"/>
    </row>
    <row r="8" spans="1:9">
      <c r="A8" s="186" t="str">
        <f>IF(B8="","",COUNT(A$5:A7)+1)</f>
        <v/>
      </c>
      <c r="B8" s="187"/>
      <c r="C8" s="188"/>
      <c r="D8" s="191"/>
      <c r="E8" s="189"/>
      <c r="F8" s="190"/>
      <c r="G8" s="189" t="str">
        <f t="shared" si="0"/>
        <v/>
      </c>
      <c r="H8" s="189" t="str">
        <f t="shared" si="1"/>
        <v/>
      </c>
      <c r="I8" s="199"/>
    </row>
    <row r="9" spans="1:9">
      <c r="A9" s="186" t="str">
        <f>IF(B9="","",COUNT(A$5:A8)+1)</f>
        <v/>
      </c>
      <c r="B9" s="187"/>
      <c r="C9" s="188"/>
      <c r="D9" s="191"/>
      <c r="E9" s="189"/>
      <c r="F9" s="190"/>
      <c r="G9" s="189" t="str">
        <f t="shared" si="0"/>
        <v/>
      </c>
      <c r="H9" s="189" t="str">
        <f t="shared" si="1"/>
        <v/>
      </c>
      <c r="I9" s="199"/>
    </row>
    <row r="10" spans="1:9">
      <c r="A10" s="186" t="str">
        <f>IF(B10="","",COUNT(A$5:A9)+1)</f>
        <v/>
      </c>
      <c r="B10" s="187"/>
      <c r="C10" s="188"/>
      <c r="D10" s="191"/>
      <c r="E10" s="189"/>
      <c r="F10" s="190"/>
      <c r="G10" s="189" t="str">
        <f t="shared" si="0"/>
        <v/>
      </c>
      <c r="H10" s="189" t="str">
        <f t="shared" si="1"/>
        <v/>
      </c>
      <c r="I10" s="199"/>
    </row>
    <row r="11" spans="1:9">
      <c r="A11" s="186" t="str">
        <f>IF(B11="","",COUNT(A$5:A10)+1)</f>
        <v/>
      </c>
      <c r="B11" s="187"/>
      <c r="C11" s="188"/>
      <c r="D11" s="191"/>
      <c r="E11" s="189"/>
      <c r="F11" s="190"/>
      <c r="G11" s="189" t="str">
        <f t="shared" si="0"/>
        <v/>
      </c>
      <c r="H11" s="189" t="str">
        <f t="shared" si="1"/>
        <v/>
      </c>
      <c r="I11" s="199"/>
    </row>
    <row r="12" spans="1:9">
      <c r="A12" s="186" t="str">
        <f>IF(B12="","",COUNT(A$5:A11)+1)</f>
        <v/>
      </c>
      <c r="B12" s="187"/>
      <c r="C12" s="188"/>
      <c r="D12" s="191"/>
      <c r="E12" s="189"/>
      <c r="F12" s="190"/>
      <c r="G12" s="189" t="str">
        <f t="shared" si="0"/>
        <v/>
      </c>
      <c r="H12" s="189" t="str">
        <f t="shared" si="1"/>
        <v/>
      </c>
      <c r="I12" s="199"/>
    </row>
    <row r="13" spans="1:9">
      <c r="A13" s="186" t="str">
        <f>IF(B13="","",COUNT(A$5:A12)+1)</f>
        <v/>
      </c>
      <c r="B13" s="187"/>
      <c r="C13" s="188"/>
      <c r="D13" s="191"/>
      <c r="E13" s="189"/>
      <c r="F13" s="190"/>
      <c r="G13" s="189" t="str">
        <f t="shared" si="0"/>
        <v/>
      </c>
      <c r="H13" s="189" t="str">
        <f t="shared" si="1"/>
        <v/>
      </c>
      <c r="I13" s="199"/>
    </row>
    <row r="14" spans="1:9">
      <c r="A14" s="186" t="str">
        <f>IF(B14="","",COUNT(A$5:A13)+1)</f>
        <v/>
      </c>
      <c r="B14" s="187"/>
      <c r="C14" s="188"/>
      <c r="D14" s="191"/>
      <c r="E14" s="189"/>
      <c r="F14" s="190"/>
      <c r="G14" s="189" t="str">
        <f t="shared" si="0"/>
        <v/>
      </c>
      <c r="H14" s="189" t="str">
        <f t="shared" si="1"/>
        <v/>
      </c>
      <c r="I14" s="199"/>
    </row>
    <row r="15" spans="1:9">
      <c r="A15" s="186" t="str">
        <f>IF(B15="","",COUNT(A$5:A14)+1)</f>
        <v/>
      </c>
      <c r="B15" s="187"/>
      <c r="C15" s="188"/>
      <c r="D15" s="191"/>
      <c r="E15" s="189"/>
      <c r="F15" s="190"/>
      <c r="G15" s="189" t="str">
        <f t="shared" si="0"/>
        <v/>
      </c>
      <c r="H15" s="189" t="str">
        <f t="shared" si="1"/>
        <v/>
      </c>
      <c r="I15" s="199"/>
    </row>
    <row r="16" spans="1:9">
      <c r="A16" s="186" t="str">
        <f>IF(B16="","",COUNT(A$5:A15)+1)</f>
        <v/>
      </c>
      <c r="B16" s="187"/>
      <c r="C16" s="188"/>
      <c r="D16" s="191"/>
      <c r="E16" s="189"/>
      <c r="F16" s="190"/>
      <c r="G16" s="189" t="str">
        <f t="shared" si="0"/>
        <v/>
      </c>
      <c r="H16" s="189" t="str">
        <f t="shared" si="1"/>
        <v/>
      </c>
      <c r="I16" s="199"/>
    </row>
    <row r="17" spans="1:9">
      <c r="A17" s="186" t="str">
        <f>IF(B17="","",COUNT(A$5:A16)+1)</f>
        <v/>
      </c>
      <c r="B17" s="187"/>
      <c r="C17" s="188"/>
      <c r="D17" s="191"/>
      <c r="E17" s="189"/>
      <c r="F17" s="190"/>
      <c r="G17" s="189" t="str">
        <f t="shared" si="0"/>
        <v/>
      </c>
      <c r="H17" s="189" t="str">
        <f t="shared" si="1"/>
        <v/>
      </c>
      <c r="I17" s="199"/>
    </row>
    <row r="18" spans="1:9">
      <c r="A18" s="186" t="str">
        <f>IF(B18="","",COUNT(A$5:A17)+1)</f>
        <v/>
      </c>
      <c r="B18" s="187"/>
      <c r="C18" s="188"/>
      <c r="D18" s="191"/>
      <c r="E18" s="189"/>
      <c r="F18" s="190"/>
      <c r="G18" s="189" t="str">
        <f t="shared" si="0"/>
        <v/>
      </c>
      <c r="H18" s="189" t="str">
        <f t="shared" si="1"/>
        <v/>
      </c>
      <c r="I18" s="199"/>
    </row>
    <row r="19" spans="1:9">
      <c r="A19" s="186" t="str">
        <f>IF(B19="","",COUNT(A$5:A18)+1)</f>
        <v/>
      </c>
      <c r="B19" s="187"/>
      <c r="C19" s="188"/>
      <c r="D19" s="191"/>
      <c r="E19" s="189"/>
      <c r="F19" s="190"/>
      <c r="G19" s="189" t="str">
        <f t="shared" si="0"/>
        <v/>
      </c>
      <c r="H19" s="189" t="str">
        <f t="shared" si="1"/>
        <v/>
      </c>
      <c r="I19" s="199"/>
    </row>
    <row r="20" spans="1:9">
      <c r="A20" s="186" t="str">
        <f>IF(B20="","",COUNT(A$5:A19)+1)</f>
        <v/>
      </c>
      <c r="B20" s="187"/>
      <c r="C20" s="188"/>
      <c r="D20" s="191"/>
      <c r="E20" s="189"/>
      <c r="F20" s="190"/>
      <c r="G20" s="189" t="str">
        <f t="shared" si="0"/>
        <v/>
      </c>
      <c r="H20" s="189" t="str">
        <f t="shared" si="1"/>
        <v/>
      </c>
      <c r="I20" s="199"/>
    </row>
    <row r="21" spans="1:9">
      <c r="A21" s="186" t="str">
        <f>IF(B21="","",COUNT(A$5:A20)+1)</f>
        <v/>
      </c>
      <c r="B21" s="187"/>
      <c r="C21" s="188"/>
      <c r="D21" s="191"/>
      <c r="E21" s="189"/>
      <c r="F21" s="190"/>
      <c r="G21" s="189" t="str">
        <f t="shared" si="0"/>
        <v/>
      </c>
      <c r="H21" s="189" t="str">
        <f t="shared" si="1"/>
        <v/>
      </c>
      <c r="I21" s="199"/>
    </row>
    <row r="22" spans="1:9">
      <c r="A22" s="186" t="str">
        <f>IF(B22="","",COUNT(A$5:A21)+1)</f>
        <v/>
      </c>
      <c r="B22" s="187"/>
      <c r="C22" s="188"/>
      <c r="D22" s="191"/>
      <c r="E22" s="189"/>
      <c r="F22" s="190"/>
      <c r="G22" s="189" t="str">
        <f t="shared" si="0"/>
        <v/>
      </c>
      <c r="H22" s="189" t="str">
        <f t="shared" si="1"/>
        <v/>
      </c>
      <c r="I22" s="199"/>
    </row>
    <row r="23" spans="1:9">
      <c r="A23" s="186" t="str">
        <f>IF(B23="","",COUNT(A$5:A22)+1)</f>
        <v/>
      </c>
      <c r="B23" s="187"/>
      <c r="C23" s="188"/>
      <c r="D23" s="191"/>
      <c r="E23" s="189"/>
      <c r="F23" s="190"/>
      <c r="G23" s="189" t="str">
        <f t="shared" si="0"/>
        <v/>
      </c>
      <c r="H23" s="189" t="str">
        <f t="shared" si="1"/>
        <v/>
      </c>
      <c r="I23" s="199"/>
    </row>
    <row r="24" spans="1:9">
      <c r="A24" s="186" t="str">
        <f>IF(B24="","",COUNT(A$5:A23)+1)</f>
        <v/>
      </c>
      <c r="B24" s="187"/>
      <c r="C24" s="188"/>
      <c r="D24" s="191"/>
      <c r="E24" s="189"/>
      <c r="F24" s="190"/>
      <c r="G24" s="189" t="str">
        <f t="shared" si="0"/>
        <v/>
      </c>
      <c r="H24" s="189" t="str">
        <f t="shared" si="1"/>
        <v/>
      </c>
      <c r="I24" s="199"/>
    </row>
    <row r="25" spans="1:9">
      <c r="A25" s="186" t="str">
        <f>IF(B25="","",COUNT(A$5:A24)+1)</f>
        <v/>
      </c>
      <c r="B25" s="187"/>
      <c r="C25" s="188"/>
      <c r="D25" s="191"/>
      <c r="E25" s="189"/>
      <c r="F25" s="190"/>
      <c r="G25" s="189" t="str">
        <f t="shared" si="0"/>
        <v/>
      </c>
      <c r="H25" s="189" t="str">
        <f t="shared" si="1"/>
        <v/>
      </c>
      <c r="I25" s="199"/>
    </row>
    <row r="26" spans="1:9">
      <c r="A26" s="191" t="s">
        <v>1441</v>
      </c>
      <c r="B26" s="191"/>
      <c r="C26" s="192"/>
      <c r="D26" s="191"/>
      <c r="E26" s="189">
        <f>SUM(E6:E25)</f>
        <v>0</v>
      </c>
      <c r="F26" s="190"/>
      <c r="G26" s="189">
        <f>SUM(G6:G25)</f>
        <v>0</v>
      </c>
      <c r="H26" s="189">
        <f>SUM(H6:H25)</f>
        <v>0</v>
      </c>
      <c r="I26" s="199"/>
    </row>
    <row r="27" spans="1:8">
      <c r="A27" s="173" t="str">
        <f>封面!D11&amp;封面!G11</f>
        <v>产权持有单位填表人：丁旭伟</v>
      </c>
      <c r="B27" s="193"/>
      <c r="C27" s="193"/>
      <c r="D27" s="193"/>
      <c r="E27" s="193"/>
      <c r="F27" s="194"/>
      <c r="H27" s="195" t="str">
        <f>"评估人员："&amp;封面!G38</f>
        <v>评估人员：</v>
      </c>
    </row>
    <row r="28" spans="1:6">
      <c r="A28" s="173" t="str">
        <f>CONCATENATE(封面!D13,封面!F13,封面!G13,封面!H13,封面!I13,封面!J13,封面!K13)</f>
        <v>填表日期：2023年11月7日</v>
      </c>
      <c r="B28" s="193"/>
      <c r="C28" s="193"/>
      <c r="D28" s="193"/>
      <c r="E28" s="193"/>
      <c r="F28" s="194"/>
    </row>
    <row r="29" spans="1:6">
      <c r="A29" s="196"/>
      <c r="B29" s="193"/>
      <c r="C29" s="193"/>
      <c r="D29" s="193"/>
      <c r="E29" s="193"/>
      <c r="F29" s="194"/>
    </row>
    <row r="30" spans="1:6">
      <c r="A30" s="196"/>
      <c r="B30" s="193"/>
      <c r="C30" s="193"/>
      <c r="D30" s="193"/>
      <c r="E30" s="193"/>
      <c r="F30" s="194"/>
    </row>
    <row r="31" spans="1:6">
      <c r="A31" s="196"/>
      <c r="B31" s="193"/>
      <c r="C31" s="193"/>
      <c r="D31" s="193"/>
      <c r="E31" s="193"/>
      <c r="F31" s="194"/>
    </row>
    <row r="32" spans="1:6">
      <c r="A32" s="196"/>
      <c r="B32" s="193"/>
      <c r="C32" s="193"/>
      <c r="D32" s="193"/>
      <c r="E32" s="193"/>
      <c r="F32" s="194"/>
    </row>
    <row r="33" spans="1:6">
      <c r="A33" s="196"/>
      <c r="B33" s="193"/>
      <c r="C33" s="193"/>
      <c r="D33" s="193"/>
      <c r="E33" s="193"/>
      <c r="F33" s="194"/>
    </row>
  </sheetData>
  <mergeCells count="3">
    <mergeCell ref="A2:I2"/>
    <mergeCell ref="A3:I3"/>
    <mergeCell ref="A26:B26"/>
  </mergeCells>
  <hyperlinks>
    <hyperlink ref="A1" location="索引目录!I9" display="返回索引页"/>
    <hyperlink ref="B1" location="流动负债汇总!B9" display="返回"/>
  </hyperlinks>
  <printOptions horizontalCentered="1"/>
  <pageMargins left="0.707638888888889" right="0.707638888888889" top="0.747916666666667" bottom="0.747916666666667" header="0.313888888888889" footer="0.313888888888889"/>
  <pageSetup paperSize="9" scale="75" orientation="landscape"/>
  <headerFooter>
    <oddHeader>&amp;R&amp;"宋体,常规"表&amp;"Times New Roman,常规"5-11
&amp;"宋体,常规"共&amp;"Times New Roman,常规"&amp;N&amp;"宋体,常规"页第&amp;"Times New Roman,常规"&amp;P&amp;"宋体,常规"页</oddHeader>
  </headerFooter>
  <legacy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29"/>
  <sheetViews>
    <sheetView workbookViewId="0">
      <selection activeCell="L19" sqref="L19"/>
    </sheetView>
  </sheetViews>
  <sheetFormatPr defaultColWidth="9" defaultRowHeight="15.75" customHeight="1"/>
  <cols>
    <col min="1" max="1" width="7" style="139" customWidth="1"/>
    <col min="2" max="2" width="25.5" style="139" customWidth="1"/>
    <col min="3" max="3" width="11.1666666666667" style="140" customWidth="1"/>
    <col min="4" max="4" width="11.5833333333333" style="140" customWidth="1"/>
    <col min="5" max="5" width="11.1666666666667" style="139" customWidth="1"/>
    <col min="6" max="7" width="15.0833333333333" style="139" customWidth="1" outlineLevel="1"/>
    <col min="8" max="9" width="20.0833333333333" style="139" customWidth="1"/>
    <col min="10" max="10" width="14.5833333333333" style="139" customWidth="1"/>
    <col min="11" max="16384" width="9" style="139"/>
  </cols>
  <sheetData>
    <row r="1" customHeight="1" spans="1:10">
      <c r="A1" s="142" t="s">
        <v>118</v>
      </c>
      <c r="B1" s="143" t="s">
        <v>261</v>
      </c>
      <c r="C1" s="144"/>
      <c r="D1" s="144"/>
      <c r="E1" s="145"/>
      <c r="F1" s="146"/>
      <c r="G1" s="146"/>
      <c r="H1" s="146"/>
      <c r="I1" s="146"/>
      <c r="J1" s="145"/>
    </row>
    <row r="2" s="137" customFormat="1" ht="30" customHeight="1" spans="1:10">
      <c r="A2" s="148" t="s">
        <v>1465</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69" t="str">
        <f>封面!D7&amp;封面!F7</f>
        <v>产权持有人：杭州汽轮新能源有限公司</v>
      </c>
      <c r="F4" s="150"/>
      <c r="G4" s="150"/>
      <c r="H4" s="150"/>
      <c r="I4" s="150"/>
      <c r="J4" s="163" t="s">
        <v>120</v>
      </c>
    </row>
    <row r="5" s="138" customFormat="1" customHeight="1" spans="1:10">
      <c r="A5" s="152" t="s">
        <v>183</v>
      </c>
      <c r="B5" s="152" t="s">
        <v>1466</v>
      </c>
      <c r="C5" s="153" t="s">
        <v>341</v>
      </c>
      <c r="D5" s="153" t="s">
        <v>1092</v>
      </c>
      <c r="E5" s="152" t="s">
        <v>1467</v>
      </c>
      <c r="F5" s="154" t="s">
        <v>264</v>
      </c>
      <c r="G5" s="154" t="s">
        <v>292</v>
      </c>
      <c r="H5" s="170" t="s">
        <v>265</v>
      </c>
      <c r="I5" s="170" t="s">
        <v>266</v>
      </c>
      <c r="J5" s="152" t="s">
        <v>186</v>
      </c>
    </row>
    <row r="6" customHeight="1" spans="1:10">
      <c r="A6" s="156"/>
      <c r="B6" s="157"/>
      <c r="C6" s="158"/>
      <c r="D6" s="158"/>
      <c r="E6" s="156"/>
      <c r="F6" s="159"/>
      <c r="G6" s="159"/>
      <c r="H6" s="159"/>
      <c r="I6" s="159"/>
      <c r="J6" s="164"/>
    </row>
    <row r="7" customHeight="1" spans="1:10">
      <c r="A7" s="156"/>
      <c r="B7" s="157"/>
      <c r="C7" s="158"/>
      <c r="D7" s="158"/>
      <c r="E7" s="156"/>
      <c r="F7" s="159"/>
      <c r="G7" s="159"/>
      <c r="H7" s="159"/>
      <c r="I7" s="159"/>
      <c r="J7" s="164"/>
    </row>
    <row r="8" customHeight="1" spans="1:10">
      <c r="A8" s="156"/>
      <c r="B8" s="157"/>
      <c r="C8" s="158"/>
      <c r="D8" s="158"/>
      <c r="E8" s="156"/>
      <c r="F8" s="159"/>
      <c r="G8" s="159"/>
      <c r="H8" s="159"/>
      <c r="I8" s="159"/>
      <c r="J8" s="164"/>
    </row>
    <row r="9" customHeight="1" spans="1:10">
      <c r="A9" s="156"/>
      <c r="B9" s="157"/>
      <c r="C9" s="158"/>
      <c r="D9" s="158"/>
      <c r="E9" s="156"/>
      <c r="F9" s="159"/>
      <c r="G9" s="159"/>
      <c r="H9" s="159"/>
      <c r="I9" s="159"/>
      <c r="J9" s="164"/>
    </row>
    <row r="10" customHeight="1" spans="1:10">
      <c r="A10" s="156"/>
      <c r="B10" s="157"/>
      <c r="C10" s="158"/>
      <c r="D10" s="158"/>
      <c r="E10" s="156"/>
      <c r="F10" s="159"/>
      <c r="G10" s="159"/>
      <c r="H10" s="159"/>
      <c r="I10" s="159"/>
      <c r="J10" s="164"/>
    </row>
    <row r="11" customHeight="1" spans="1:10">
      <c r="A11" s="156"/>
      <c r="B11" s="157"/>
      <c r="C11" s="158"/>
      <c r="D11" s="158"/>
      <c r="E11" s="156"/>
      <c r="F11" s="159"/>
      <c r="G11" s="159"/>
      <c r="H11" s="159"/>
      <c r="I11" s="159"/>
      <c r="J11" s="164"/>
    </row>
    <row r="12" customHeight="1" spans="1:10">
      <c r="A12" s="156"/>
      <c r="B12" s="157"/>
      <c r="C12" s="158"/>
      <c r="D12" s="158"/>
      <c r="E12" s="156"/>
      <c r="F12" s="159"/>
      <c r="G12" s="159"/>
      <c r="H12" s="159"/>
      <c r="I12" s="159"/>
      <c r="J12" s="164"/>
    </row>
    <row r="13" customHeight="1" spans="1:10">
      <c r="A13" s="156"/>
      <c r="B13" s="157"/>
      <c r="C13" s="158"/>
      <c r="D13" s="158"/>
      <c r="E13" s="156"/>
      <c r="F13" s="159"/>
      <c r="G13" s="159"/>
      <c r="H13" s="159"/>
      <c r="I13" s="159"/>
      <c r="J13" s="164"/>
    </row>
    <row r="14" customHeight="1" spans="1:10">
      <c r="A14" s="156"/>
      <c r="B14" s="157"/>
      <c r="C14" s="158"/>
      <c r="D14" s="158"/>
      <c r="E14" s="156"/>
      <c r="F14" s="159"/>
      <c r="G14" s="159"/>
      <c r="H14" s="159"/>
      <c r="I14" s="159"/>
      <c r="J14" s="164"/>
    </row>
    <row r="15" customHeight="1" spans="1:10">
      <c r="A15" s="156"/>
      <c r="B15" s="157"/>
      <c r="C15" s="158"/>
      <c r="D15" s="158"/>
      <c r="E15" s="156"/>
      <c r="F15" s="159"/>
      <c r="G15" s="159"/>
      <c r="H15" s="159"/>
      <c r="I15" s="159"/>
      <c r="J15" s="164"/>
    </row>
    <row r="16" customHeight="1" spans="1:10">
      <c r="A16" s="156"/>
      <c r="B16" s="157"/>
      <c r="C16" s="158"/>
      <c r="D16" s="158"/>
      <c r="E16" s="156"/>
      <c r="F16" s="159"/>
      <c r="G16" s="159"/>
      <c r="H16" s="159"/>
      <c r="I16" s="159"/>
      <c r="J16" s="164"/>
    </row>
    <row r="17" customHeight="1" spans="1:10">
      <c r="A17" s="156"/>
      <c r="B17" s="157"/>
      <c r="C17" s="158"/>
      <c r="D17" s="158"/>
      <c r="E17" s="156"/>
      <c r="F17" s="159"/>
      <c r="G17" s="159"/>
      <c r="H17" s="159"/>
      <c r="I17" s="159"/>
      <c r="J17" s="164"/>
    </row>
    <row r="18" customHeight="1" spans="1:10">
      <c r="A18" s="156"/>
      <c r="B18" s="157"/>
      <c r="C18" s="158"/>
      <c r="D18" s="158"/>
      <c r="E18" s="156"/>
      <c r="F18" s="159"/>
      <c r="G18" s="159"/>
      <c r="H18" s="159"/>
      <c r="I18" s="159"/>
      <c r="J18" s="164"/>
    </row>
    <row r="19" customHeight="1" spans="1:10">
      <c r="A19" s="156"/>
      <c r="B19" s="157"/>
      <c r="C19" s="158"/>
      <c r="D19" s="158"/>
      <c r="E19" s="156"/>
      <c r="F19" s="159"/>
      <c r="G19" s="159"/>
      <c r="H19" s="159"/>
      <c r="I19" s="159"/>
      <c r="J19" s="164"/>
    </row>
    <row r="20" customHeight="1" spans="1:10">
      <c r="A20" s="156"/>
      <c r="B20" s="157"/>
      <c r="C20" s="158"/>
      <c r="D20" s="158"/>
      <c r="E20" s="156"/>
      <c r="F20" s="159"/>
      <c r="G20" s="159"/>
      <c r="H20" s="159"/>
      <c r="I20" s="159"/>
      <c r="J20" s="164"/>
    </row>
    <row r="21" customHeight="1" spans="1:10">
      <c r="A21" s="156"/>
      <c r="B21" s="157"/>
      <c r="C21" s="158"/>
      <c r="D21" s="158"/>
      <c r="E21" s="156"/>
      <c r="F21" s="159"/>
      <c r="G21" s="159"/>
      <c r="H21" s="159"/>
      <c r="I21" s="159"/>
      <c r="J21" s="164"/>
    </row>
    <row r="22" customHeight="1" spans="1:10">
      <c r="A22" s="156"/>
      <c r="B22" s="157"/>
      <c r="C22" s="158"/>
      <c r="D22" s="158"/>
      <c r="E22" s="156"/>
      <c r="F22" s="159"/>
      <c r="G22" s="159"/>
      <c r="H22" s="159"/>
      <c r="I22" s="159"/>
      <c r="J22" s="164"/>
    </row>
    <row r="23" customHeight="1" spans="1:10">
      <c r="A23" s="156"/>
      <c r="B23" s="157"/>
      <c r="C23" s="158"/>
      <c r="D23" s="158"/>
      <c r="E23" s="156"/>
      <c r="F23" s="159"/>
      <c r="G23" s="159"/>
      <c r="H23" s="159"/>
      <c r="I23" s="159"/>
      <c r="J23" s="164"/>
    </row>
    <row r="24" customHeight="1" spans="1:10">
      <c r="A24" s="156"/>
      <c r="B24" s="157"/>
      <c r="C24" s="158"/>
      <c r="D24" s="158"/>
      <c r="E24" s="156"/>
      <c r="F24" s="159"/>
      <c r="G24" s="159"/>
      <c r="H24" s="159"/>
      <c r="I24" s="159"/>
      <c r="J24" s="164"/>
    </row>
    <row r="25" customHeight="1" spans="1:10">
      <c r="A25" s="156"/>
      <c r="B25" s="157"/>
      <c r="C25" s="158"/>
      <c r="D25" s="158"/>
      <c r="E25" s="156"/>
      <c r="F25" s="159"/>
      <c r="G25" s="159"/>
      <c r="H25" s="159"/>
      <c r="I25" s="159"/>
      <c r="J25" s="164"/>
    </row>
    <row r="26" customHeight="1" spans="1:10">
      <c r="A26" s="156"/>
      <c r="B26" s="157"/>
      <c r="C26" s="158"/>
      <c r="D26" s="158"/>
      <c r="E26" s="156"/>
      <c r="F26" s="159"/>
      <c r="G26" s="159"/>
      <c r="H26" s="159"/>
      <c r="I26" s="159"/>
      <c r="J26" s="164"/>
    </row>
    <row r="27" customHeight="1" spans="1:10">
      <c r="A27" s="161" t="s">
        <v>1428</v>
      </c>
      <c r="B27" s="227"/>
      <c r="C27" s="158"/>
      <c r="D27" s="158"/>
      <c r="E27" s="164"/>
      <c r="F27" s="159">
        <f>SUM(F6:F26)</f>
        <v>0</v>
      </c>
      <c r="G27" s="159"/>
      <c r="H27" s="159">
        <f>SUM(H6:H26)</f>
        <v>0</v>
      </c>
      <c r="I27" s="159">
        <f>SUM(I6:I26)</f>
        <v>0</v>
      </c>
      <c r="J27" s="164"/>
    </row>
    <row r="28" customHeight="1" spans="1:9">
      <c r="A28" s="169" t="str">
        <f>封面!D11&amp;封面!G11</f>
        <v>产权持有单位填表人：丁旭伟</v>
      </c>
      <c r="F28" s="150"/>
      <c r="G28" s="150"/>
      <c r="H28" s="150" t="str">
        <f>"评估人员："&amp;封面!G38</f>
        <v>评估人员：</v>
      </c>
      <c r="I28" s="150"/>
    </row>
    <row r="29" customHeight="1" spans="1:9">
      <c r="A29" s="139" t="str">
        <f>CONCATENATE(封面!D13,封面!F13,封面!G13,封面!H13,封面!I13,封面!J13,封面!K13)</f>
        <v>填表日期：2023年11月7日</v>
      </c>
      <c r="F29" s="150"/>
      <c r="G29" s="150"/>
      <c r="H29" s="150"/>
      <c r="I29" s="150"/>
    </row>
  </sheetData>
  <mergeCells count="3">
    <mergeCell ref="A2:J2"/>
    <mergeCell ref="A3:J3"/>
    <mergeCell ref="A27:B27"/>
  </mergeCells>
  <hyperlinks>
    <hyperlink ref="A1" location="索引目录!I16" display="返回索引页"/>
    <hyperlink ref="B1" location="流动负债汇总!B16" display="返回"/>
  </hyperlinks>
  <printOptions horizontalCentered="1"/>
  <pageMargins left="0.354166666666667" right="0.354166666666667" top="0.786805555555556" bottom="0.786805555555556" header="1.0625" footer="0.511805555555556"/>
  <pageSetup paperSize="9" scale="87" fitToHeight="0" orientation="landscape"/>
  <headerFooter alignWithMargins="0">
    <oddHeader>&amp;R&amp;"宋体,常规"&amp;10表&amp;"Times New Roman,常规"5-12
&amp;"宋体,常规"共&amp;"Times New Roman,常规"&amp;N&amp;"宋体,常规"页第&amp;"Times New Roman,常规"&amp;P&amp;"宋体,常规"页</oddHeader>
  </headerFooter>
  <legacy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9"/>
  <sheetViews>
    <sheetView workbookViewId="0">
      <selection activeCell="L19" sqref="L19"/>
    </sheetView>
  </sheetViews>
  <sheetFormatPr defaultColWidth="9" defaultRowHeight="15.75" customHeight="1"/>
  <cols>
    <col min="1" max="1" width="6" style="139" customWidth="1"/>
    <col min="2" max="2" width="25" style="139" customWidth="1"/>
    <col min="3" max="3" width="12.6666666666667" style="140" customWidth="1"/>
    <col min="4" max="4" width="21.5" style="139" customWidth="1"/>
    <col min="5" max="6" width="16.5" style="139" customWidth="1" outlineLevel="1"/>
    <col min="7" max="8" width="20" style="139" customWidth="1"/>
    <col min="9" max="9" width="15.5" style="139" customWidth="1"/>
    <col min="10" max="16384" width="9" style="139"/>
  </cols>
  <sheetData>
    <row r="1" customHeight="1" spans="1:9">
      <c r="A1" s="142" t="s">
        <v>118</v>
      </c>
      <c r="B1" s="143" t="s">
        <v>261</v>
      </c>
      <c r="C1" s="144"/>
      <c r="D1" s="145"/>
      <c r="E1" s="146"/>
      <c r="F1" s="146"/>
      <c r="G1" s="146"/>
      <c r="H1" s="146"/>
      <c r="I1" s="145"/>
    </row>
    <row r="2" s="137" customFormat="1" ht="30" customHeight="1" spans="1:9">
      <c r="A2" s="148" t="s">
        <v>1468</v>
      </c>
      <c r="B2" s="149"/>
      <c r="C2" s="149"/>
      <c r="D2" s="149"/>
      <c r="E2" s="149"/>
      <c r="F2" s="149"/>
      <c r="G2" s="149"/>
      <c r="H2" s="149"/>
      <c r="I2" s="149"/>
    </row>
    <row r="3" ht="14.25" customHeight="1" spans="1:9">
      <c r="A3" s="138" t="str">
        <f>CONCATENATE(封面!D9,封面!F9,封面!G9,封面!H9,封面!I9,封面!J9,封面!K9)</f>
        <v>评估基准日：2023年9月30日</v>
      </c>
      <c r="B3" s="138"/>
      <c r="C3" s="138"/>
      <c r="D3" s="138"/>
      <c r="E3" s="138"/>
      <c r="F3" s="138"/>
      <c r="G3" s="138"/>
      <c r="H3" s="138"/>
      <c r="I3" s="138"/>
    </row>
    <row r="4" customHeight="1" spans="1:9">
      <c r="A4" s="139" t="str">
        <f>封面!D7&amp;封面!F7</f>
        <v>产权持有人：杭州汽轮新能源有限公司</v>
      </c>
      <c r="E4" s="150"/>
      <c r="F4" s="150"/>
      <c r="G4" s="150"/>
      <c r="H4" s="150"/>
      <c r="I4" s="163" t="s">
        <v>120</v>
      </c>
    </row>
    <row r="5" s="138" customFormat="1" customHeight="1" spans="1:9">
      <c r="A5" s="152" t="s">
        <v>183</v>
      </c>
      <c r="B5" s="152" t="s">
        <v>335</v>
      </c>
      <c r="C5" s="153" t="s">
        <v>341</v>
      </c>
      <c r="D5" s="152" t="s">
        <v>1067</v>
      </c>
      <c r="E5" s="154" t="s">
        <v>264</v>
      </c>
      <c r="F5" s="154" t="s">
        <v>292</v>
      </c>
      <c r="G5" s="170" t="s">
        <v>265</v>
      </c>
      <c r="H5" s="170" t="s">
        <v>266</v>
      </c>
      <c r="I5" s="152" t="s">
        <v>186</v>
      </c>
    </row>
    <row r="6" customHeight="1" spans="1:9">
      <c r="A6" s="156"/>
      <c r="B6" s="157"/>
      <c r="C6" s="158"/>
      <c r="D6" s="156"/>
      <c r="E6" s="159"/>
      <c r="F6" s="159"/>
      <c r="G6" s="159"/>
      <c r="H6" s="159"/>
      <c r="I6" s="164"/>
    </row>
    <row r="7" customHeight="1" spans="1:9">
      <c r="A7" s="156"/>
      <c r="B7" s="157"/>
      <c r="C7" s="158"/>
      <c r="D7" s="156"/>
      <c r="E7" s="159"/>
      <c r="F7" s="159"/>
      <c r="G7" s="159"/>
      <c r="H7" s="159"/>
      <c r="I7" s="164"/>
    </row>
    <row r="8" customHeight="1" spans="1:9">
      <c r="A8" s="156"/>
      <c r="B8" s="157"/>
      <c r="C8" s="158"/>
      <c r="D8" s="156"/>
      <c r="E8" s="159"/>
      <c r="F8" s="159"/>
      <c r="G8" s="159"/>
      <c r="H8" s="159"/>
      <c r="I8" s="164"/>
    </row>
    <row r="9" customHeight="1" spans="1:9">
      <c r="A9" s="156"/>
      <c r="B9" s="157"/>
      <c r="C9" s="158"/>
      <c r="D9" s="156"/>
      <c r="E9" s="159"/>
      <c r="F9" s="159"/>
      <c r="G9" s="159"/>
      <c r="H9" s="159"/>
      <c r="I9" s="164"/>
    </row>
    <row r="10" customHeight="1" spans="1:9">
      <c r="A10" s="156"/>
      <c r="B10" s="157"/>
      <c r="C10" s="158"/>
      <c r="D10" s="156"/>
      <c r="E10" s="159"/>
      <c r="F10" s="159"/>
      <c r="G10" s="159"/>
      <c r="H10" s="159"/>
      <c r="I10" s="164"/>
    </row>
    <row r="11" customHeight="1" spans="1:9">
      <c r="A11" s="156"/>
      <c r="B11" s="157"/>
      <c r="C11" s="158"/>
      <c r="D11" s="156"/>
      <c r="E11" s="159"/>
      <c r="F11" s="159"/>
      <c r="G11" s="159"/>
      <c r="H11" s="159"/>
      <c r="I11" s="164"/>
    </row>
    <row r="12" customHeight="1" spans="1:9">
      <c r="A12" s="156"/>
      <c r="B12" s="157"/>
      <c r="C12" s="158"/>
      <c r="D12" s="156"/>
      <c r="E12" s="159"/>
      <c r="F12" s="159"/>
      <c r="G12" s="159"/>
      <c r="H12" s="159"/>
      <c r="I12" s="164"/>
    </row>
    <row r="13" customHeight="1" spans="1:9">
      <c r="A13" s="156"/>
      <c r="B13" s="157"/>
      <c r="C13" s="158"/>
      <c r="D13" s="156"/>
      <c r="E13" s="159"/>
      <c r="F13" s="159"/>
      <c r="G13" s="159"/>
      <c r="H13" s="159"/>
      <c r="I13" s="164"/>
    </row>
    <row r="14" customHeight="1" spans="1:9">
      <c r="A14" s="156"/>
      <c r="B14" s="157"/>
      <c r="C14" s="158"/>
      <c r="D14" s="156"/>
      <c r="E14" s="159"/>
      <c r="F14" s="159"/>
      <c r="G14" s="159"/>
      <c r="H14" s="159"/>
      <c r="I14" s="164"/>
    </row>
    <row r="15" customHeight="1" spans="1:9">
      <c r="A15" s="156"/>
      <c r="B15" s="157"/>
      <c r="C15" s="158"/>
      <c r="D15" s="156"/>
      <c r="E15" s="159"/>
      <c r="F15" s="159"/>
      <c r="G15" s="159"/>
      <c r="H15" s="159"/>
      <c r="I15" s="164"/>
    </row>
    <row r="16" customHeight="1" spans="1:9">
      <c r="A16" s="156"/>
      <c r="B16" s="157"/>
      <c r="C16" s="158"/>
      <c r="D16" s="156"/>
      <c r="E16" s="159"/>
      <c r="F16" s="159"/>
      <c r="G16" s="159"/>
      <c r="H16" s="159"/>
      <c r="I16" s="164"/>
    </row>
    <row r="17" customHeight="1" spans="1:9">
      <c r="A17" s="156"/>
      <c r="B17" s="157"/>
      <c r="C17" s="158"/>
      <c r="D17" s="156"/>
      <c r="E17" s="159"/>
      <c r="F17" s="159"/>
      <c r="G17" s="159"/>
      <c r="H17" s="159"/>
      <c r="I17" s="164"/>
    </row>
    <row r="18" customHeight="1" spans="1:9">
      <c r="A18" s="156"/>
      <c r="B18" s="157"/>
      <c r="C18" s="158"/>
      <c r="D18" s="156"/>
      <c r="E18" s="159"/>
      <c r="F18" s="159"/>
      <c r="G18" s="159"/>
      <c r="H18" s="159"/>
      <c r="I18" s="164"/>
    </row>
    <row r="19" customHeight="1" spans="1:9">
      <c r="A19" s="156"/>
      <c r="B19" s="157"/>
      <c r="C19" s="158"/>
      <c r="D19" s="156"/>
      <c r="E19" s="159"/>
      <c r="F19" s="159"/>
      <c r="G19" s="159"/>
      <c r="H19" s="159"/>
      <c r="I19" s="164"/>
    </row>
    <row r="20" customHeight="1" spans="1:9">
      <c r="A20" s="156"/>
      <c r="B20" s="157"/>
      <c r="C20" s="158"/>
      <c r="D20" s="156"/>
      <c r="E20" s="159"/>
      <c r="F20" s="159"/>
      <c r="G20" s="159"/>
      <c r="H20" s="159"/>
      <c r="I20" s="164"/>
    </row>
    <row r="21" customHeight="1" spans="1:9">
      <c r="A21" s="156"/>
      <c r="B21" s="157"/>
      <c r="C21" s="158"/>
      <c r="D21" s="156"/>
      <c r="E21" s="159"/>
      <c r="F21" s="159"/>
      <c r="G21" s="159"/>
      <c r="H21" s="159"/>
      <c r="I21" s="164"/>
    </row>
    <row r="22" customHeight="1" spans="1:9">
      <c r="A22" s="156"/>
      <c r="B22" s="157"/>
      <c r="C22" s="158"/>
      <c r="D22" s="156"/>
      <c r="E22" s="159"/>
      <c r="F22" s="159"/>
      <c r="G22" s="159"/>
      <c r="H22" s="159"/>
      <c r="I22" s="164"/>
    </row>
    <row r="23" customHeight="1" spans="1:9">
      <c r="A23" s="156"/>
      <c r="B23" s="157"/>
      <c r="C23" s="158"/>
      <c r="D23" s="156"/>
      <c r="E23" s="159"/>
      <c r="F23" s="159"/>
      <c r="G23" s="159"/>
      <c r="H23" s="159"/>
      <c r="I23" s="164"/>
    </row>
    <row r="24" customHeight="1" spans="1:9">
      <c r="A24" s="156"/>
      <c r="B24" s="157"/>
      <c r="C24" s="158"/>
      <c r="D24" s="156"/>
      <c r="E24" s="159"/>
      <c r="F24" s="159"/>
      <c r="G24" s="159"/>
      <c r="H24" s="159"/>
      <c r="I24" s="164"/>
    </row>
    <row r="25" customHeight="1" spans="1:9">
      <c r="A25" s="156"/>
      <c r="B25" s="157"/>
      <c r="C25" s="158"/>
      <c r="D25" s="156"/>
      <c r="E25" s="159"/>
      <c r="F25" s="159"/>
      <c r="G25" s="159"/>
      <c r="H25" s="159"/>
      <c r="I25" s="164"/>
    </row>
    <row r="26" customHeight="1" spans="1:9">
      <c r="A26" s="156"/>
      <c r="B26" s="157"/>
      <c r="C26" s="158"/>
      <c r="D26" s="156"/>
      <c r="E26" s="159"/>
      <c r="F26" s="159"/>
      <c r="G26" s="159"/>
      <c r="H26" s="159"/>
      <c r="I26" s="164"/>
    </row>
    <row r="27" customHeight="1" spans="1:9">
      <c r="A27" s="161" t="s">
        <v>1428</v>
      </c>
      <c r="B27" s="227"/>
      <c r="C27" s="158"/>
      <c r="D27" s="156"/>
      <c r="E27" s="159">
        <f>SUM(E6:E26)</f>
        <v>0</v>
      </c>
      <c r="F27" s="159"/>
      <c r="G27" s="159">
        <f>SUM(G6:G26)</f>
        <v>0</v>
      </c>
      <c r="H27" s="159">
        <f>SUM(H6:H26)</f>
        <v>0</v>
      </c>
      <c r="I27" s="164"/>
    </row>
    <row r="28" customHeight="1" spans="1:8">
      <c r="A28" s="139" t="str">
        <f>封面!D11&amp;封面!G11</f>
        <v>产权持有单位填表人：丁旭伟</v>
      </c>
      <c r="E28" s="150"/>
      <c r="F28" s="150"/>
      <c r="G28" s="150" t="str">
        <f>"评估人员："&amp;封面!G38</f>
        <v>评估人员：</v>
      </c>
      <c r="H28" s="150"/>
    </row>
    <row r="29" customHeight="1" spans="1:8">
      <c r="A29" s="139" t="str">
        <f>CONCATENATE(封面!D13,封面!F13,封面!G13,封面!H13,封面!I13,封面!J13,封面!K13)</f>
        <v>填表日期：2023年11月7日</v>
      </c>
      <c r="E29" s="150"/>
      <c r="F29" s="150"/>
      <c r="G29" s="150"/>
      <c r="H29" s="150"/>
    </row>
  </sheetData>
  <mergeCells count="3">
    <mergeCell ref="A2:I2"/>
    <mergeCell ref="A3:I3"/>
    <mergeCell ref="A27:B27"/>
  </mergeCells>
  <hyperlinks>
    <hyperlink ref="A1" location="索引目录!I17" display="返回索引页"/>
    <hyperlink ref="B1" location="流动负债汇总!B17" display="返回"/>
  </hyperlinks>
  <printOptions horizontalCentered="1"/>
  <pageMargins left="0.354166666666667" right="0.354166666666667" top="0.786805555555556" bottom="0.786805555555556" header="1.0625" footer="0.511805555555556"/>
  <pageSetup paperSize="9" scale="85" fitToHeight="0" orientation="landscape"/>
  <headerFooter alignWithMargins="0">
    <oddHeader>&amp;R&amp;"宋体,常规"&amp;10表&amp;"Times New Roman,常规"5-13
&amp;"宋体,常规"共&amp;"Times New Roman,常规"&amp;N&amp;"宋体,常规"页第&amp;"Times New Roman,常规"&amp;P&amp;"宋体,常规"页</oddHead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0"/>
    <pageSetUpPr fitToPage="1"/>
  </sheetPr>
  <dimension ref="A1:G31"/>
  <sheetViews>
    <sheetView zoomScale="85" zoomScaleNormal="85" workbookViewId="0">
      <selection activeCell="L19" sqref="L19"/>
    </sheetView>
  </sheetViews>
  <sheetFormatPr defaultColWidth="9" defaultRowHeight="15.75" customHeight="1" outlineLevelCol="6"/>
  <cols>
    <col min="1" max="1" width="8.08333333333333" style="139" customWidth="1"/>
    <col min="2" max="2" width="25.5" style="139" customWidth="1"/>
    <col min="3" max="3" width="19.0833333333333" style="139" customWidth="1" outlineLevel="1"/>
    <col min="4" max="6" width="25" style="139" customWidth="1"/>
    <col min="7" max="7" width="12.5833333333333" style="139" customWidth="1"/>
    <col min="8" max="16384" width="9" style="139"/>
  </cols>
  <sheetData>
    <row r="1" customHeight="1" spans="1:7">
      <c r="A1" s="232" t="s">
        <v>118</v>
      </c>
      <c r="B1" s="143" t="s">
        <v>261</v>
      </c>
      <c r="C1" s="146"/>
      <c r="D1" s="146"/>
      <c r="E1" s="146"/>
      <c r="F1" s="146"/>
      <c r="G1" s="145"/>
    </row>
    <row r="2" s="137" customFormat="1" ht="30" customHeight="1" spans="1:7">
      <c r="A2" s="148" t="s">
        <v>1469</v>
      </c>
      <c r="B2" s="149"/>
      <c r="C2" s="149"/>
      <c r="D2" s="149"/>
      <c r="E2" s="149"/>
      <c r="F2" s="149"/>
      <c r="G2" s="149"/>
    </row>
    <row r="3" ht="14.25" customHeight="1" spans="1:7">
      <c r="A3" s="233" t="str">
        <f>CONCATENATE(封面!D9,封面!F9,封面!G9,封面!H9,封面!I9,封面!J9,封面!K9)</f>
        <v>评估基准日：2023年9月30日</v>
      </c>
      <c r="B3" s="233"/>
      <c r="C3" s="233"/>
      <c r="D3" s="233"/>
      <c r="E3" s="233"/>
      <c r="F3" s="233"/>
      <c r="G3" s="233"/>
    </row>
    <row r="4" customHeight="1" spans="1:7">
      <c r="A4" s="234" t="str">
        <f>封面!D7&amp;封面!F7</f>
        <v>产权持有人：杭州汽轮新能源有限公司</v>
      </c>
      <c r="C4" s="150"/>
      <c r="D4" s="150"/>
      <c r="E4" s="150"/>
      <c r="F4" s="150"/>
      <c r="G4" s="235" t="s">
        <v>120</v>
      </c>
    </row>
    <row r="5" s="231" customFormat="1" customHeight="1" spans="1:7">
      <c r="A5" s="236" t="s">
        <v>263</v>
      </c>
      <c r="B5" s="236" t="s">
        <v>252</v>
      </c>
      <c r="C5" s="208" t="s">
        <v>264</v>
      </c>
      <c r="D5" s="208" t="s">
        <v>265</v>
      </c>
      <c r="E5" s="208" t="s">
        <v>266</v>
      </c>
      <c r="F5" s="237" t="s">
        <v>267</v>
      </c>
      <c r="G5" s="156" t="s">
        <v>402</v>
      </c>
    </row>
    <row r="6" customHeight="1" spans="1:7">
      <c r="A6" s="156" t="str">
        <f>$A$29&amp;"-"&amp;SUBTOTAL(103,$B$6:B6)</f>
        <v>6-1</v>
      </c>
      <c r="B6" s="238" t="s">
        <v>73</v>
      </c>
      <c r="C6" s="159">
        <f>长期借款!H27</f>
        <v>0</v>
      </c>
      <c r="D6" s="159">
        <f>长期借款!J27</f>
        <v>0</v>
      </c>
      <c r="E6" s="159">
        <f>长期借款!L27</f>
        <v>0</v>
      </c>
      <c r="F6" s="159">
        <f t="shared" ref="F6:F13" si="0">E6-D6</f>
        <v>0</v>
      </c>
      <c r="G6" s="239" t="str">
        <f t="shared" ref="G6:G13" si="1">IF(D6=0,"",F6/D6*100)</f>
        <v/>
      </c>
    </row>
    <row r="7" customHeight="1" spans="1:7">
      <c r="A7" s="156" t="str">
        <f>$A$29&amp;"-"&amp;SUBTOTAL(103,$B$6:B7)</f>
        <v>6-2</v>
      </c>
      <c r="B7" s="238" t="s">
        <v>75</v>
      </c>
      <c r="C7" s="159">
        <f>应付债券!G27</f>
        <v>0</v>
      </c>
      <c r="D7" s="159">
        <f>应付债券!I27</f>
        <v>0</v>
      </c>
      <c r="E7" s="159">
        <f>应付债券!J27</f>
        <v>0</v>
      </c>
      <c r="F7" s="159">
        <f t="shared" si="0"/>
        <v>0</v>
      </c>
      <c r="G7" s="239" t="str">
        <f t="shared" si="1"/>
        <v/>
      </c>
    </row>
    <row r="8" customHeight="1" spans="1:7">
      <c r="A8" s="156" t="str">
        <f>$A$29&amp;"-"&amp;SUBTOTAL(103,$B$6:B8)</f>
        <v>6-3</v>
      </c>
      <c r="B8" s="238" t="s">
        <v>204</v>
      </c>
      <c r="C8" s="159">
        <f>租赁负债!K26</f>
        <v>0</v>
      </c>
      <c r="D8" s="159">
        <f>租赁负债!M26</f>
        <v>0</v>
      </c>
      <c r="E8" s="159">
        <f>租赁负债!N26</f>
        <v>0</v>
      </c>
      <c r="F8" s="159">
        <f t="shared" ref="F8:F9" si="2">E8-D8</f>
        <v>0</v>
      </c>
      <c r="G8" s="239" t="str">
        <f t="shared" ref="G8:G9" si="3">IF(D8=0,"",F8/D8*100)</f>
        <v/>
      </c>
    </row>
    <row r="9" customHeight="1" spans="1:7">
      <c r="A9" s="156" t="str">
        <f>$A$29&amp;"-"&amp;SUBTOTAL(103,$B$6:B9)</f>
        <v>6-4</v>
      </c>
      <c r="B9" s="238" t="s">
        <v>77</v>
      </c>
      <c r="C9" s="159">
        <f>长期应付款!G27</f>
        <v>0</v>
      </c>
      <c r="D9" s="159">
        <f>长期应付款!K27</f>
        <v>0</v>
      </c>
      <c r="E9" s="159">
        <f>长期应付款!L27</f>
        <v>0</v>
      </c>
      <c r="F9" s="159">
        <f t="shared" si="2"/>
        <v>0</v>
      </c>
      <c r="G9" s="239" t="str">
        <f t="shared" si="3"/>
        <v/>
      </c>
    </row>
    <row r="10" customHeight="1" spans="1:7">
      <c r="A10" s="156" t="str">
        <f>$A$29&amp;"-"&amp;SUBTOTAL(103,$B$6:B10)</f>
        <v>6-5</v>
      </c>
      <c r="B10" s="238" t="s">
        <v>81</v>
      </c>
      <c r="C10" s="159">
        <f>预计负债!E27</f>
        <v>0</v>
      </c>
      <c r="D10" s="159">
        <f>预计负债!G27</f>
        <v>0</v>
      </c>
      <c r="E10" s="159">
        <f>预计负债!H27</f>
        <v>0</v>
      </c>
      <c r="F10" s="159">
        <f t="shared" si="0"/>
        <v>0</v>
      </c>
      <c r="G10" s="239" t="str">
        <f t="shared" si="1"/>
        <v/>
      </c>
    </row>
    <row r="11" customHeight="1" spans="1:7">
      <c r="A11" s="156" t="str">
        <f>$A$29&amp;"-"&amp;SUBTOTAL(103,$B$6:B11)</f>
        <v>6-6</v>
      </c>
      <c r="B11" s="240" t="s">
        <v>206</v>
      </c>
      <c r="C11" s="159">
        <f>递延收益!E26</f>
        <v>0</v>
      </c>
      <c r="D11" s="159">
        <f>递延收益!G26</f>
        <v>0</v>
      </c>
      <c r="E11" s="159">
        <f>递延收益!H26</f>
        <v>0</v>
      </c>
      <c r="F11" s="159">
        <f t="shared" si="0"/>
        <v>0</v>
      </c>
      <c r="G11" s="239" t="str">
        <f t="shared" si="1"/>
        <v/>
      </c>
    </row>
    <row r="12" customHeight="1" spans="1:7">
      <c r="A12" s="156" t="str">
        <f>$A$29&amp;"-"&amp;SUBTOTAL(103,$B$6:B12)</f>
        <v>6-7</v>
      </c>
      <c r="B12" s="238" t="s">
        <v>83</v>
      </c>
      <c r="C12" s="159">
        <f>递延所得税负债!D27</f>
        <v>0</v>
      </c>
      <c r="D12" s="159">
        <f>递延所得税负债!F27</f>
        <v>0</v>
      </c>
      <c r="E12" s="159">
        <f>递延所得税负债!G27</f>
        <v>0</v>
      </c>
      <c r="F12" s="159">
        <f t="shared" si="0"/>
        <v>0</v>
      </c>
      <c r="G12" s="239" t="str">
        <f t="shared" si="1"/>
        <v/>
      </c>
    </row>
    <row r="13" customHeight="1" spans="1:7">
      <c r="A13" s="156" t="str">
        <f>$A$29&amp;"-"&amp;SUBTOTAL(103,$B$6:B13)</f>
        <v>6-8</v>
      </c>
      <c r="B13" s="238" t="s">
        <v>85</v>
      </c>
      <c r="C13" s="159">
        <f>其他非流动负债!E27</f>
        <v>0</v>
      </c>
      <c r="D13" s="159">
        <f>其他非流动负债!G27</f>
        <v>0</v>
      </c>
      <c r="E13" s="159">
        <f>其他非流动负债!H27</f>
        <v>0</v>
      </c>
      <c r="F13" s="159">
        <f t="shared" si="0"/>
        <v>0</v>
      </c>
      <c r="G13" s="239" t="str">
        <f t="shared" si="1"/>
        <v/>
      </c>
    </row>
    <row r="14" customHeight="1" spans="1:7">
      <c r="A14" s="156"/>
      <c r="B14" s="164"/>
      <c r="C14" s="159"/>
      <c r="D14" s="159"/>
      <c r="E14" s="159"/>
      <c r="F14" s="159"/>
      <c r="G14" s="239"/>
    </row>
    <row r="15" customHeight="1" spans="1:7">
      <c r="A15" s="156"/>
      <c r="B15" s="164"/>
      <c r="C15" s="159"/>
      <c r="D15" s="159"/>
      <c r="E15" s="159"/>
      <c r="F15" s="159"/>
      <c r="G15" s="239"/>
    </row>
    <row r="16" customHeight="1" spans="1:7">
      <c r="A16" s="156"/>
      <c r="B16" s="164"/>
      <c r="C16" s="159"/>
      <c r="D16" s="159"/>
      <c r="E16" s="159"/>
      <c r="F16" s="159"/>
      <c r="G16" s="239"/>
    </row>
    <row r="17" customHeight="1" spans="1:7">
      <c r="A17" s="156"/>
      <c r="B17" s="164"/>
      <c r="C17" s="159"/>
      <c r="D17" s="159"/>
      <c r="E17" s="159"/>
      <c r="F17" s="159"/>
      <c r="G17" s="239"/>
    </row>
    <row r="18" customHeight="1" spans="1:7">
      <c r="A18" s="156"/>
      <c r="B18" s="164"/>
      <c r="C18" s="159"/>
      <c r="D18" s="159"/>
      <c r="E18" s="159"/>
      <c r="F18" s="159"/>
      <c r="G18" s="239"/>
    </row>
    <row r="19" customHeight="1" spans="1:7">
      <c r="A19" s="156"/>
      <c r="B19" s="164"/>
      <c r="C19" s="159"/>
      <c r="D19" s="159"/>
      <c r="E19" s="159"/>
      <c r="F19" s="159"/>
      <c r="G19" s="239"/>
    </row>
    <row r="20" customHeight="1" spans="1:7">
      <c r="A20" s="156"/>
      <c r="B20" s="164"/>
      <c r="C20" s="159"/>
      <c r="D20" s="159"/>
      <c r="E20" s="159"/>
      <c r="F20" s="159"/>
      <c r="G20" s="239"/>
    </row>
    <row r="21" customHeight="1" spans="1:7">
      <c r="A21" s="156"/>
      <c r="B21" s="164"/>
      <c r="C21" s="159"/>
      <c r="D21" s="159"/>
      <c r="E21" s="159"/>
      <c r="F21" s="159"/>
      <c r="G21" s="239"/>
    </row>
    <row r="22" customHeight="1" spans="1:7">
      <c r="A22" s="156"/>
      <c r="B22" s="164"/>
      <c r="C22" s="159"/>
      <c r="D22" s="159"/>
      <c r="E22" s="159"/>
      <c r="F22" s="159"/>
      <c r="G22" s="239"/>
    </row>
    <row r="23" customHeight="1" spans="1:7">
      <c r="A23" s="156"/>
      <c r="B23" s="164"/>
      <c r="C23" s="159"/>
      <c r="D23" s="159"/>
      <c r="E23" s="159"/>
      <c r="F23" s="159"/>
      <c r="G23" s="239"/>
    </row>
    <row r="24" customHeight="1" spans="1:7">
      <c r="A24" s="156"/>
      <c r="B24" s="164"/>
      <c r="C24" s="159"/>
      <c r="D24" s="159"/>
      <c r="E24" s="159"/>
      <c r="F24" s="159"/>
      <c r="G24" s="239"/>
    </row>
    <row r="25" customHeight="1" spans="1:7">
      <c r="A25" s="156"/>
      <c r="B25" s="164"/>
      <c r="C25" s="159"/>
      <c r="D25" s="159"/>
      <c r="E25" s="159"/>
      <c r="F25" s="159"/>
      <c r="G25" s="239"/>
    </row>
    <row r="26" customHeight="1" spans="1:7">
      <c r="A26" s="156"/>
      <c r="B26" s="164"/>
      <c r="C26" s="159"/>
      <c r="D26" s="159"/>
      <c r="E26" s="159"/>
      <c r="F26" s="159"/>
      <c r="G26" s="239"/>
    </row>
    <row r="27" customHeight="1" spans="1:7">
      <c r="A27" s="236"/>
      <c r="B27" s="241"/>
      <c r="C27" s="159"/>
      <c r="D27" s="159"/>
      <c r="E27" s="159"/>
      <c r="F27" s="159"/>
      <c r="G27" s="239"/>
    </row>
    <row r="28" customHeight="1" spans="1:7">
      <c r="A28" s="236"/>
      <c r="B28" s="241"/>
      <c r="C28" s="159"/>
      <c r="D28" s="159"/>
      <c r="E28" s="159"/>
      <c r="F28" s="159"/>
      <c r="G28" s="239"/>
    </row>
    <row r="29" customHeight="1" spans="1:7">
      <c r="A29" s="236" t="s">
        <v>1470</v>
      </c>
      <c r="B29" s="156" t="s">
        <v>209</v>
      </c>
      <c r="C29" s="159">
        <f>SUM(C6:C28)</f>
        <v>0</v>
      </c>
      <c r="D29" s="159">
        <f>SUM(D6:D28)</f>
        <v>0</v>
      </c>
      <c r="E29" s="159">
        <f>SUM(E6:E28)</f>
        <v>0</v>
      </c>
      <c r="F29" s="159">
        <f>SUM(F6:F28)</f>
        <v>0</v>
      </c>
      <c r="G29" s="239" t="str">
        <f>IF(D29=0,"",F29/D29*100)</f>
        <v/>
      </c>
    </row>
    <row r="30" customHeight="1" spans="1:6">
      <c r="A30" s="139" t="str">
        <f>封面!D11&amp;封面!G11</f>
        <v>产权持有单位填表人：丁旭伟</v>
      </c>
      <c r="C30" s="150"/>
      <c r="D30" s="150"/>
      <c r="E30" s="150" t="str">
        <f>"评估人员："&amp;封面!G38</f>
        <v>评估人员：</v>
      </c>
      <c r="F30" s="150"/>
    </row>
    <row r="31" customHeight="1" spans="1:6">
      <c r="A31" s="169" t="str">
        <f>CONCATENATE(封面!D13,封面!F13,封面!G13,封面!H13,封面!I13,封面!J13,封面!K13)</f>
        <v>填表日期：2023年11月7日</v>
      </c>
      <c r="C31" s="150"/>
      <c r="D31" s="150"/>
      <c r="E31" s="150"/>
      <c r="F31" s="150"/>
    </row>
  </sheetData>
  <mergeCells count="2">
    <mergeCell ref="A2:G2"/>
    <mergeCell ref="A3:G3"/>
  </mergeCells>
  <hyperlinks>
    <hyperlink ref="A1" location="索引目录!G20" display="返回索引页"/>
    <hyperlink ref="B1" location="分类汇总!B53" display="返回"/>
    <hyperlink ref="B6" location="长期借款!B1" display="长期借款"/>
    <hyperlink ref="B7" location="应付债券!B1" display="应付债券"/>
    <hyperlink ref="B9" location="长期应付款!B1" display="长期应付款"/>
    <hyperlink ref="B10" location="预计负债!B1" display="预计负债"/>
    <hyperlink ref="B12" location="递延所得税负债!B1" display="递延所得税负债"/>
    <hyperlink ref="B13" location="其他非流动负债!B1" display="其他非流动负债"/>
  </hyperlinks>
  <printOptions horizontalCentered="1"/>
  <pageMargins left="0.349305555555556" right="0.349305555555556" top="0.788888888888889" bottom="0.788888888888889" header="1.02916666666667" footer="0.509027777777778"/>
  <pageSetup paperSize="9" scale="93" fitToHeight="0" orientation="landscape"/>
  <headerFooter alignWithMargins="0">
    <oddHeader>&amp;R&amp;"宋体,常规"&amp;10表&amp;"Times New Roman,常规"6
&amp;"宋体,常规"共&amp;"Times New Roman,常规"&amp;N&amp;"宋体,常规"页第&amp;"Times New Roman,常规"&amp;P&amp;"宋体,常规"页</oddHeader>
  </headerFooter>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workbookViewId="0">
      <selection activeCell="L19" sqref="L19"/>
    </sheetView>
  </sheetViews>
  <sheetFormatPr defaultColWidth="9" defaultRowHeight="15.75" customHeight="1"/>
  <cols>
    <col min="1" max="1" width="5.5" style="139" customWidth="1"/>
    <col min="2" max="2" width="22.6666666666667" style="139" customWidth="1"/>
    <col min="3" max="4" width="8.66666666666667" style="140" customWidth="1"/>
    <col min="5" max="5" width="8.16666666666667" style="139" customWidth="1"/>
    <col min="6" max="6" width="6.08333333333333" style="139" customWidth="1"/>
    <col min="7" max="7" width="10" style="139" customWidth="1"/>
    <col min="8" max="9" width="13.0833333333333" style="139" customWidth="1" outlineLevel="1"/>
    <col min="10" max="10" width="14.1666666666667" style="139" customWidth="1"/>
    <col min="11" max="11" width="11.6666666666667" style="139" customWidth="1"/>
    <col min="12" max="12" width="14.1666666666667" style="139" customWidth="1"/>
    <col min="13" max="13" width="10.5833333333333" style="139" customWidth="1"/>
    <col min="14" max="16384" width="9" style="139"/>
  </cols>
  <sheetData>
    <row r="1" customHeight="1" spans="1:13">
      <c r="A1" s="142" t="s">
        <v>118</v>
      </c>
      <c r="B1" s="143" t="s">
        <v>261</v>
      </c>
      <c r="C1" s="144"/>
      <c r="D1" s="144"/>
      <c r="E1" s="145"/>
      <c r="F1" s="145"/>
      <c r="G1" s="146"/>
      <c r="H1" s="146"/>
      <c r="I1" s="146"/>
      <c r="J1" s="146"/>
      <c r="K1" s="146"/>
      <c r="L1" s="146"/>
      <c r="M1" s="145"/>
    </row>
    <row r="2" s="137" customFormat="1" ht="30" customHeight="1" spans="1:13">
      <c r="A2" s="148" t="s">
        <v>1471</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39" t="str">
        <f>封面!D7&amp;封面!F7</f>
        <v>产权持有人：杭州汽轮新能源有限公司</v>
      </c>
      <c r="G4" s="150"/>
      <c r="H4" s="150"/>
      <c r="I4" s="150"/>
      <c r="J4" s="150"/>
      <c r="K4" s="150"/>
      <c r="L4" s="150"/>
      <c r="M4" s="163" t="s">
        <v>120</v>
      </c>
    </row>
    <row r="5" s="138" customFormat="1" customHeight="1" spans="1:13">
      <c r="A5" s="152" t="s">
        <v>183</v>
      </c>
      <c r="B5" s="152" t="s">
        <v>1435</v>
      </c>
      <c r="C5" s="153" t="s">
        <v>341</v>
      </c>
      <c r="D5" s="153" t="s">
        <v>1092</v>
      </c>
      <c r="E5" s="152" t="s">
        <v>1436</v>
      </c>
      <c r="F5" s="152" t="s">
        <v>289</v>
      </c>
      <c r="G5" s="170" t="s">
        <v>1437</v>
      </c>
      <c r="H5" s="154" t="s">
        <v>264</v>
      </c>
      <c r="I5" s="154" t="s">
        <v>292</v>
      </c>
      <c r="J5" s="170" t="s">
        <v>265</v>
      </c>
      <c r="K5" s="170" t="s">
        <v>1438</v>
      </c>
      <c r="L5" s="170" t="s">
        <v>266</v>
      </c>
      <c r="M5" s="152" t="s">
        <v>186</v>
      </c>
    </row>
    <row r="6" customHeight="1" spans="1:13">
      <c r="A6" s="156"/>
      <c r="B6" s="230"/>
      <c r="C6" s="158"/>
      <c r="D6" s="158"/>
      <c r="E6" s="156"/>
      <c r="F6" s="152"/>
      <c r="G6" s="159"/>
      <c r="H6" s="159"/>
      <c r="I6" s="159"/>
      <c r="J6" s="159"/>
      <c r="K6" s="159"/>
      <c r="L6" s="159"/>
      <c r="M6" s="164"/>
    </row>
    <row r="7" customHeight="1" spans="1:13">
      <c r="A7" s="156"/>
      <c r="B7" s="157"/>
      <c r="C7" s="158"/>
      <c r="D7" s="158"/>
      <c r="E7" s="156"/>
      <c r="F7" s="156"/>
      <c r="G7" s="159"/>
      <c r="H7" s="159"/>
      <c r="I7" s="159"/>
      <c r="J7" s="159"/>
      <c r="K7" s="159"/>
      <c r="L7" s="159"/>
      <c r="M7" s="164"/>
    </row>
    <row r="8" customHeight="1" spans="1:13">
      <c r="A8" s="156"/>
      <c r="B8" s="157"/>
      <c r="C8" s="158"/>
      <c r="D8" s="158"/>
      <c r="E8" s="156"/>
      <c r="F8" s="156"/>
      <c r="G8" s="159"/>
      <c r="H8" s="159"/>
      <c r="I8" s="159"/>
      <c r="J8" s="159"/>
      <c r="K8" s="159"/>
      <c r="L8" s="159"/>
      <c r="M8" s="164"/>
    </row>
    <row r="9" customHeight="1" spans="1:13">
      <c r="A9" s="156"/>
      <c r="B9" s="157"/>
      <c r="C9" s="158"/>
      <c r="D9" s="158"/>
      <c r="E9" s="156"/>
      <c r="F9" s="156"/>
      <c r="G9" s="159"/>
      <c r="H9" s="159"/>
      <c r="I9" s="159"/>
      <c r="J9" s="159"/>
      <c r="K9" s="159"/>
      <c r="L9" s="159"/>
      <c r="M9" s="164"/>
    </row>
    <row r="10" customHeight="1" spans="1:13">
      <c r="A10" s="156"/>
      <c r="B10" s="157"/>
      <c r="C10" s="158"/>
      <c r="D10" s="158"/>
      <c r="E10" s="156"/>
      <c r="F10" s="156"/>
      <c r="G10" s="159"/>
      <c r="H10" s="159"/>
      <c r="I10" s="159"/>
      <c r="J10" s="159"/>
      <c r="K10" s="159"/>
      <c r="L10" s="159"/>
      <c r="M10" s="164"/>
    </row>
    <row r="11" customHeight="1" spans="1:13">
      <c r="A11" s="156"/>
      <c r="B11" s="157"/>
      <c r="C11" s="158"/>
      <c r="D11" s="158"/>
      <c r="E11" s="156"/>
      <c r="F11" s="156"/>
      <c r="G11" s="159"/>
      <c r="H11" s="159"/>
      <c r="I11" s="159"/>
      <c r="J11" s="159"/>
      <c r="K11" s="159"/>
      <c r="L11" s="159"/>
      <c r="M11" s="164"/>
    </row>
    <row r="12" customHeight="1" spans="1:13">
      <c r="A12" s="156"/>
      <c r="B12" s="157"/>
      <c r="C12" s="158"/>
      <c r="D12" s="158"/>
      <c r="E12" s="156"/>
      <c r="F12" s="156"/>
      <c r="G12" s="159"/>
      <c r="H12" s="159"/>
      <c r="I12" s="159"/>
      <c r="J12" s="159"/>
      <c r="K12" s="159"/>
      <c r="L12" s="159"/>
      <c r="M12" s="164"/>
    </row>
    <row r="13" customHeight="1" spans="1:13">
      <c r="A13" s="156"/>
      <c r="B13" s="157"/>
      <c r="C13" s="158"/>
      <c r="D13" s="158"/>
      <c r="E13" s="156"/>
      <c r="F13" s="156"/>
      <c r="G13" s="159"/>
      <c r="H13" s="159"/>
      <c r="I13" s="159"/>
      <c r="J13" s="159"/>
      <c r="K13" s="159"/>
      <c r="L13" s="159"/>
      <c r="M13" s="164"/>
    </row>
    <row r="14" customHeight="1" spans="1:13">
      <c r="A14" s="156"/>
      <c r="B14" s="157"/>
      <c r="C14" s="158"/>
      <c r="D14" s="158"/>
      <c r="E14" s="156"/>
      <c r="F14" s="156"/>
      <c r="G14" s="159"/>
      <c r="H14" s="159"/>
      <c r="I14" s="159"/>
      <c r="J14" s="159"/>
      <c r="K14" s="159"/>
      <c r="L14" s="159"/>
      <c r="M14" s="164"/>
    </row>
    <row r="15" customHeight="1" spans="1:13">
      <c r="A15" s="156"/>
      <c r="B15" s="157"/>
      <c r="C15" s="158"/>
      <c r="D15" s="158"/>
      <c r="E15" s="156"/>
      <c r="F15" s="156"/>
      <c r="G15" s="159"/>
      <c r="H15" s="159"/>
      <c r="I15" s="159"/>
      <c r="J15" s="159"/>
      <c r="K15" s="159"/>
      <c r="L15" s="159"/>
      <c r="M15" s="164"/>
    </row>
    <row r="16" customHeight="1" spans="1:13">
      <c r="A16" s="156"/>
      <c r="B16" s="157"/>
      <c r="C16" s="158"/>
      <c r="D16" s="158"/>
      <c r="E16" s="156"/>
      <c r="F16" s="156"/>
      <c r="G16" s="159"/>
      <c r="H16" s="159"/>
      <c r="I16" s="159"/>
      <c r="J16" s="159"/>
      <c r="K16" s="159"/>
      <c r="L16" s="159"/>
      <c r="M16" s="164"/>
    </row>
    <row r="17" customHeight="1" spans="1:13">
      <c r="A17" s="156"/>
      <c r="B17" s="157"/>
      <c r="C17" s="158"/>
      <c r="D17" s="158"/>
      <c r="E17" s="156"/>
      <c r="F17" s="156"/>
      <c r="G17" s="159"/>
      <c r="H17" s="159"/>
      <c r="I17" s="159"/>
      <c r="J17" s="159"/>
      <c r="K17" s="159"/>
      <c r="L17" s="159"/>
      <c r="M17" s="164"/>
    </row>
    <row r="18" customHeight="1" spans="1:13">
      <c r="A18" s="156"/>
      <c r="B18" s="157"/>
      <c r="C18" s="158"/>
      <c r="D18" s="158"/>
      <c r="E18" s="156"/>
      <c r="F18" s="156"/>
      <c r="G18" s="159"/>
      <c r="H18" s="159"/>
      <c r="I18" s="159"/>
      <c r="J18" s="159"/>
      <c r="K18" s="159"/>
      <c r="L18" s="159"/>
      <c r="M18" s="164"/>
    </row>
    <row r="19" customHeight="1" spans="1:13">
      <c r="A19" s="156"/>
      <c r="B19" s="157"/>
      <c r="C19" s="158"/>
      <c r="D19" s="158"/>
      <c r="E19" s="156"/>
      <c r="F19" s="156"/>
      <c r="G19" s="159"/>
      <c r="H19" s="159"/>
      <c r="I19" s="159"/>
      <c r="J19" s="159"/>
      <c r="K19" s="159"/>
      <c r="L19" s="159"/>
      <c r="M19" s="164"/>
    </row>
    <row r="20" customHeight="1" spans="1:13">
      <c r="A20" s="156"/>
      <c r="B20" s="157"/>
      <c r="C20" s="158"/>
      <c r="D20" s="158"/>
      <c r="E20" s="156"/>
      <c r="F20" s="156"/>
      <c r="G20" s="159"/>
      <c r="H20" s="159"/>
      <c r="I20" s="159"/>
      <c r="J20" s="159"/>
      <c r="K20" s="159"/>
      <c r="L20" s="159"/>
      <c r="M20" s="164"/>
    </row>
    <row r="21" customHeight="1" spans="1:13">
      <c r="A21" s="156"/>
      <c r="B21" s="157"/>
      <c r="C21" s="158"/>
      <c r="D21" s="158"/>
      <c r="E21" s="156"/>
      <c r="F21" s="156"/>
      <c r="G21" s="159"/>
      <c r="H21" s="159"/>
      <c r="I21" s="159"/>
      <c r="J21" s="159"/>
      <c r="K21" s="159"/>
      <c r="L21" s="159"/>
      <c r="M21" s="164"/>
    </row>
    <row r="22" customHeight="1" spans="1:13">
      <c r="A22" s="156"/>
      <c r="B22" s="157"/>
      <c r="C22" s="158"/>
      <c r="D22" s="158"/>
      <c r="E22" s="156"/>
      <c r="F22" s="156"/>
      <c r="G22" s="159"/>
      <c r="H22" s="159"/>
      <c r="I22" s="159"/>
      <c r="J22" s="159"/>
      <c r="K22" s="159"/>
      <c r="L22" s="159"/>
      <c r="M22" s="164"/>
    </row>
    <row r="23" customHeight="1" spans="1:13">
      <c r="A23" s="156"/>
      <c r="B23" s="157"/>
      <c r="C23" s="158"/>
      <c r="D23" s="158"/>
      <c r="E23" s="156"/>
      <c r="F23" s="156"/>
      <c r="G23" s="159"/>
      <c r="H23" s="159"/>
      <c r="I23" s="159"/>
      <c r="J23" s="159"/>
      <c r="K23" s="159"/>
      <c r="L23" s="159"/>
      <c r="M23" s="164"/>
    </row>
    <row r="24" customHeight="1" spans="1:13">
      <c r="A24" s="156"/>
      <c r="B24" s="157"/>
      <c r="C24" s="158"/>
      <c r="D24" s="158"/>
      <c r="E24" s="156"/>
      <c r="F24" s="156"/>
      <c r="G24" s="159"/>
      <c r="H24" s="159"/>
      <c r="I24" s="159"/>
      <c r="J24" s="159"/>
      <c r="K24" s="159"/>
      <c r="L24" s="159"/>
      <c r="M24" s="164"/>
    </row>
    <row r="25" customHeight="1" spans="1:13">
      <c r="A25" s="156"/>
      <c r="B25" s="157"/>
      <c r="C25" s="158"/>
      <c r="D25" s="158"/>
      <c r="E25" s="156"/>
      <c r="F25" s="156"/>
      <c r="G25" s="159"/>
      <c r="H25" s="159"/>
      <c r="I25" s="159"/>
      <c r="J25" s="159"/>
      <c r="K25" s="159"/>
      <c r="L25" s="159"/>
      <c r="M25" s="164"/>
    </row>
    <row r="26" customHeight="1" spans="1:13">
      <c r="A26" s="156"/>
      <c r="B26" s="157"/>
      <c r="C26" s="158"/>
      <c r="D26" s="158"/>
      <c r="E26" s="156"/>
      <c r="F26" s="156"/>
      <c r="G26" s="159"/>
      <c r="H26" s="159"/>
      <c r="I26" s="159"/>
      <c r="J26" s="159"/>
      <c r="K26" s="159"/>
      <c r="L26" s="159"/>
      <c r="M26" s="164"/>
    </row>
    <row r="27" customHeight="1" spans="1:13">
      <c r="A27" s="161" t="s">
        <v>1428</v>
      </c>
      <c r="B27" s="227"/>
      <c r="C27" s="158"/>
      <c r="D27" s="158"/>
      <c r="E27" s="156"/>
      <c r="F27" s="156"/>
      <c r="G27" s="159"/>
      <c r="H27" s="159">
        <f>SUM(H6:H26)</f>
        <v>0</v>
      </c>
      <c r="I27" s="159"/>
      <c r="J27" s="159">
        <f>SUM(J6:J26)</f>
        <v>0</v>
      </c>
      <c r="K27" s="159"/>
      <c r="L27" s="159">
        <f>SUM(L6:L26)</f>
        <v>0</v>
      </c>
      <c r="M27" s="164"/>
    </row>
    <row r="28" customHeight="1" spans="1:12">
      <c r="A28" s="139" t="str">
        <f>封面!D11&amp;封面!G11</f>
        <v>产权持有单位填表人：丁旭伟</v>
      </c>
      <c r="G28" s="150"/>
      <c r="H28" s="150"/>
      <c r="I28" s="150"/>
      <c r="J28" s="150" t="str">
        <f>"评估人员："&amp;封面!G38</f>
        <v>评估人员：</v>
      </c>
      <c r="K28" s="150"/>
      <c r="L28" s="150"/>
    </row>
    <row r="29" customHeight="1" spans="1:12">
      <c r="A29" s="139" t="str">
        <f>CONCATENATE(封面!D13,封面!F13,封面!G13,封面!H13,封面!I13,封面!J13,封面!K13)</f>
        <v>填表日期：2023年11月7日</v>
      </c>
      <c r="G29" s="150"/>
      <c r="H29" s="150"/>
      <c r="I29" s="150"/>
      <c r="J29" s="150"/>
      <c r="K29" s="150"/>
      <c r="L29" s="150"/>
    </row>
  </sheetData>
  <mergeCells count="3">
    <mergeCell ref="A2:M2"/>
    <mergeCell ref="A3:M3"/>
    <mergeCell ref="A27:B27"/>
  </mergeCells>
  <hyperlinks>
    <hyperlink ref="A1" location="索引目录!I20" display="返回索引页"/>
    <hyperlink ref="B1" location="'非流动负债汇总 '!B6" display="返回"/>
  </hyperlinks>
  <printOptions horizontalCentered="1"/>
  <pageMargins left="0.354166666666667" right="0.354166666666667" top="0.786805555555556" bottom="0.786805555555556" header="1.0625" footer="0.511805555555556"/>
  <pageSetup paperSize="9" scale="89" fitToHeight="0" orientation="landscape"/>
  <headerFooter alignWithMargins="0">
    <oddHeader>&amp;R&amp;"宋体,常规"&amp;10表&amp;"Times New Roman,常规"6-1
&amp;"宋体,常规"共&amp;"Times New Roman,常规"&amp;N&amp;"宋体,常规"页第&amp;"Times New Roman,常规"&amp;P&amp;"宋体,常规"页</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L29"/>
  <sheetViews>
    <sheetView zoomScale="80" zoomScaleNormal="80" workbookViewId="0">
      <selection activeCell="H12" sqref="H12"/>
    </sheetView>
  </sheetViews>
  <sheetFormatPr defaultColWidth="9" defaultRowHeight="15.75" customHeight="1"/>
  <cols>
    <col min="1" max="1" width="5.66666666666667" style="139" customWidth="1"/>
    <col min="2" max="2" width="16.5833333333333" style="426" customWidth="1"/>
    <col min="3" max="3" width="12.5" style="139" customWidth="1"/>
    <col min="4" max="5" width="10.0833333333333" style="139" customWidth="1"/>
    <col min="6" max="6" width="10.5" style="139" customWidth="1"/>
    <col min="7" max="8" width="15.5" style="139" customWidth="1" outlineLevel="1"/>
    <col min="9" max="9" width="15.5" style="139" customWidth="1"/>
    <col min="10" max="10" width="12.6666666666667" style="139" customWidth="1"/>
    <col min="11" max="11" width="14.6666666666667" style="139" customWidth="1"/>
    <col min="12" max="12" width="12.6666666666667" style="139" customWidth="1"/>
    <col min="13" max="16384" width="9" style="139"/>
  </cols>
  <sheetData>
    <row r="1" ht="13.25" customHeight="1" spans="1:12">
      <c r="A1" s="290" t="s">
        <v>118</v>
      </c>
      <c r="B1" s="737" t="s">
        <v>261</v>
      </c>
      <c r="C1" s="145"/>
      <c r="D1" s="145"/>
      <c r="E1" s="145"/>
      <c r="F1" s="146"/>
      <c r="G1" s="146"/>
      <c r="H1" s="146"/>
      <c r="I1" s="146"/>
      <c r="J1" s="146"/>
      <c r="K1" s="146"/>
      <c r="L1" s="146"/>
    </row>
    <row r="2" s="137" customFormat="1" ht="30" customHeight="1" spans="1:12">
      <c r="A2" s="148" t="s">
        <v>311</v>
      </c>
      <c r="B2" s="149"/>
      <c r="C2" s="149"/>
      <c r="D2" s="149"/>
      <c r="E2" s="149"/>
      <c r="F2" s="149"/>
      <c r="G2" s="149"/>
      <c r="H2" s="149"/>
      <c r="I2" s="149"/>
      <c r="J2" s="149"/>
      <c r="K2" s="149"/>
      <c r="L2" s="149"/>
    </row>
    <row r="3" ht="14.25" customHeight="1" spans="1:12">
      <c r="A3" s="138" t="str">
        <f>CONCATENATE(封面!D9,封面!F9,封面!G9,封面!H9,封面!I9,封面!J9,封面!K9)</f>
        <v>评估基准日：2023年9月30日</v>
      </c>
      <c r="B3" s="138"/>
      <c r="C3" s="138"/>
      <c r="D3" s="138"/>
      <c r="E3" s="138"/>
      <c r="F3" s="138"/>
      <c r="G3" s="138"/>
      <c r="H3" s="138"/>
      <c r="I3" s="138"/>
      <c r="J3" s="138"/>
      <c r="K3" s="138"/>
      <c r="L3" s="138"/>
    </row>
    <row r="4" customHeight="1" spans="1:12">
      <c r="A4" s="139" t="str">
        <f>封面!D7&amp;封面!F7</f>
        <v>产权持有人：杭州汽轮新能源有限公司</v>
      </c>
      <c r="F4" s="150"/>
      <c r="G4" s="150"/>
      <c r="H4" s="150"/>
      <c r="I4" s="150"/>
      <c r="J4" s="150"/>
      <c r="K4" s="150"/>
      <c r="L4" s="352" t="s">
        <v>120</v>
      </c>
    </row>
    <row r="5" s="138" customFormat="1" customHeight="1" spans="1:12">
      <c r="A5" s="152" t="s">
        <v>183</v>
      </c>
      <c r="B5" s="272" t="s">
        <v>312</v>
      </c>
      <c r="C5" s="152" t="s">
        <v>313</v>
      </c>
      <c r="D5" s="152" t="s">
        <v>314</v>
      </c>
      <c r="E5" s="152" t="s">
        <v>315</v>
      </c>
      <c r="F5" s="170" t="s">
        <v>316</v>
      </c>
      <c r="G5" s="170" t="s">
        <v>264</v>
      </c>
      <c r="H5" s="170" t="s">
        <v>292</v>
      </c>
      <c r="I5" s="170" t="s">
        <v>265</v>
      </c>
      <c r="J5" s="170" t="s">
        <v>317</v>
      </c>
      <c r="K5" s="170" t="s">
        <v>266</v>
      </c>
      <c r="L5" s="170" t="s">
        <v>293</v>
      </c>
    </row>
    <row r="6" customHeight="1" spans="1:12">
      <c r="A6" s="156"/>
      <c r="B6" s="267"/>
      <c r="C6" s="156"/>
      <c r="D6" s="156"/>
      <c r="E6" s="203"/>
      <c r="F6" s="208"/>
      <c r="G6" s="159"/>
      <c r="H6" s="159"/>
      <c r="I6" s="159"/>
      <c r="J6" s="159"/>
      <c r="K6" s="159"/>
      <c r="L6" s="159" t="str">
        <f>IF(I6=0,"",(K6-I6)/I6*100)</f>
        <v/>
      </c>
    </row>
    <row r="7" customHeight="1" spans="1:12">
      <c r="A7" s="156"/>
      <c r="B7" s="267"/>
      <c r="C7" s="156"/>
      <c r="D7" s="156"/>
      <c r="E7" s="203"/>
      <c r="F7" s="208"/>
      <c r="G7" s="159"/>
      <c r="H7" s="159"/>
      <c r="I7" s="159"/>
      <c r="J7" s="159"/>
      <c r="K7" s="159"/>
      <c r="L7" s="159" t="str">
        <f>IF(I7=0,"",(K7-I7)/I7*100)</f>
        <v/>
      </c>
    </row>
    <row r="8" customHeight="1" spans="1:12">
      <c r="A8" s="156"/>
      <c r="B8" s="267"/>
      <c r="C8" s="156"/>
      <c r="D8" s="156"/>
      <c r="E8" s="203"/>
      <c r="F8" s="208"/>
      <c r="G8" s="159"/>
      <c r="H8" s="159"/>
      <c r="I8" s="159"/>
      <c r="J8" s="159"/>
      <c r="K8" s="159"/>
      <c r="L8" s="159" t="str">
        <f t="shared" ref="L8:L25" si="0">IF(I8=0,"",(K8-I8)/I8*100)</f>
        <v/>
      </c>
    </row>
    <row r="9" customHeight="1" spans="1:12">
      <c r="A9" s="156"/>
      <c r="B9" s="267"/>
      <c r="C9" s="156"/>
      <c r="D9" s="156"/>
      <c r="E9" s="203"/>
      <c r="F9" s="208"/>
      <c r="G9" s="159"/>
      <c r="H9" s="159"/>
      <c r="I9" s="159"/>
      <c r="J9" s="159"/>
      <c r="K9" s="159"/>
      <c r="L9" s="159" t="str">
        <f t="shared" si="0"/>
        <v/>
      </c>
    </row>
    <row r="10" customHeight="1" spans="1:12">
      <c r="A10" s="156"/>
      <c r="B10" s="267"/>
      <c r="C10" s="156"/>
      <c r="D10" s="156"/>
      <c r="E10" s="203"/>
      <c r="F10" s="208"/>
      <c r="G10" s="159"/>
      <c r="H10" s="159"/>
      <c r="I10" s="159"/>
      <c r="J10" s="159"/>
      <c r="K10" s="159"/>
      <c r="L10" s="159" t="str">
        <f t="shared" si="0"/>
        <v/>
      </c>
    </row>
    <row r="11" customHeight="1" spans="1:12">
      <c r="A11" s="156"/>
      <c r="B11" s="792"/>
      <c r="C11" s="156"/>
      <c r="D11" s="156"/>
      <c r="E11" s="203"/>
      <c r="F11" s="208"/>
      <c r="G11" s="159"/>
      <c r="H11" s="159"/>
      <c r="I11" s="159"/>
      <c r="J11" s="159"/>
      <c r="K11" s="159"/>
      <c r="L11" s="159" t="str">
        <f t="shared" si="0"/>
        <v/>
      </c>
    </row>
    <row r="12" customHeight="1" spans="1:12">
      <c r="A12" s="156"/>
      <c r="B12" s="267"/>
      <c r="C12" s="156"/>
      <c r="D12" s="156"/>
      <c r="E12" s="203"/>
      <c r="F12" s="208"/>
      <c r="G12" s="159"/>
      <c r="H12" s="159"/>
      <c r="I12" s="159"/>
      <c r="J12" s="159"/>
      <c r="K12" s="159"/>
      <c r="L12" s="159" t="str">
        <f t="shared" si="0"/>
        <v/>
      </c>
    </row>
    <row r="13" customHeight="1" spans="1:12">
      <c r="A13" s="156"/>
      <c r="B13" s="267"/>
      <c r="C13" s="156"/>
      <c r="D13" s="156"/>
      <c r="E13" s="203"/>
      <c r="F13" s="208"/>
      <c r="G13" s="159"/>
      <c r="H13" s="159"/>
      <c r="I13" s="159"/>
      <c r="J13" s="159"/>
      <c r="K13" s="159"/>
      <c r="L13" s="159" t="str">
        <f t="shared" si="0"/>
        <v/>
      </c>
    </row>
    <row r="14" customHeight="1" spans="1:12">
      <c r="A14" s="156"/>
      <c r="B14" s="267"/>
      <c r="C14" s="156"/>
      <c r="D14" s="156"/>
      <c r="E14" s="203"/>
      <c r="F14" s="208"/>
      <c r="G14" s="159"/>
      <c r="H14" s="159"/>
      <c r="I14" s="159"/>
      <c r="J14" s="159"/>
      <c r="K14" s="159"/>
      <c r="L14" s="159" t="str">
        <f t="shared" si="0"/>
        <v/>
      </c>
    </row>
    <row r="15" customHeight="1" spans="1:12">
      <c r="A15" s="156"/>
      <c r="B15" s="267"/>
      <c r="C15" s="156"/>
      <c r="D15" s="156"/>
      <c r="E15" s="203"/>
      <c r="F15" s="208"/>
      <c r="G15" s="159"/>
      <c r="H15" s="159"/>
      <c r="I15" s="159"/>
      <c r="J15" s="159"/>
      <c r="K15" s="159"/>
      <c r="L15" s="159" t="str">
        <f t="shared" si="0"/>
        <v/>
      </c>
    </row>
    <row r="16" customHeight="1" spans="1:12">
      <c r="A16" s="156"/>
      <c r="B16" s="267"/>
      <c r="C16" s="156"/>
      <c r="D16" s="156"/>
      <c r="E16" s="203"/>
      <c r="F16" s="208"/>
      <c r="G16" s="159"/>
      <c r="H16" s="159"/>
      <c r="I16" s="159"/>
      <c r="J16" s="159"/>
      <c r="K16" s="159"/>
      <c r="L16" s="159" t="str">
        <f t="shared" si="0"/>
        <v/>
      </c>
    </row>
    <row r="17" customHeight="1" spans="1:12">
      <c r="A17" s="156"/>
      <c r="B17" s="267"/>
      <c r="C17" s="156"/>
      <c r="D17" s="156"/>
      <c r="E17" s="203"/>
      <c r="F17" s="208"/>
      <c r="G17" s="159"/>
      <c r="H17" s="159"/>
      <c r="I17" s="159"/>
      <c r="J17" s="159"/>
      <c r="K17" s="159"/>
      <c r="L17" s="159" t="str">
        <f t="shared" si="0"/>
        <v/>
      </c>
    </row>
    <row r="18" customHeight="1" spans="1:12">
      <c r="A18" s="156"/>
      <c r="B18" s="267"/>
      <c r="C18" s="156"/>
      <c r="D18" s="156"/>
      <c r="E18" s="203"/>
      <c r="F18" s="208"/>
      <c r="G18" s="159"/>
      <c r="H18" s="159"/>
      <c r="I18" s="159"/>
      <c r="J18" s="159"/>
      <c r="K18" s="159"/>
      <c r="L18" s="159" t="str">
        <f t="shared" si="0"/>
        <v/>
      </c>
    </row>
    <row r="19" customHeight="1" spans="1:12">
      <c r="A19" s="156"/>
      <c r="B19" s="267"/>
      <c r="C19" s="156"/>
      <c r="D19" s="156"/>
      <c r="E19" s="203"/>
      <c r="F19" s="208"/>
      <c r="G19" s="159"/>
      <c r="H19" s="159"/>
      <c r="I19" s="159"/>
      <c r="J19" s="159"/>
      <c r="K19" s="159"/>
      <c r="L19" s="159" t="str">
        <f t="shared" si="0"/>
        <v/>
      </c>
    </row>
    <row r="20" customHeight="1" spans="1:12">
      <c r="A20" s="156"/>
      <c r="B20" s="267"/>
      <c r="C20" s="156"/>
      <c r="D20" s="156"/>
      <c r="E20" s="203"/>
      <c r="F20" s="208"/>
      <c r="G20" s="159"/>
      <c r="H20" s="159"/>
      <c r="I20" s="159"/>
      <c r="J20" s="159"/>
      <c r="K20" s="159"/>
      <c r="L20" s="159" t="str">
        <f t="shared" si="0"/>
        <v/>
      </c>
    </row>
    <row r="21" customHeight="1" spans="1:12">
      <c r="A21" s="156"/>
      <c r="B21" s="267"/>
      <c r="C21" s="156"/>
      <c r="D21" s="156"/>
      <c r="E21" s="203"/>
      <c r="F21" s="208"/>
      <c r="G21" s="159"/>
      <c r="H21" s="159"/>
      <c r="I21" s="159"/>
      <c r="J21" s="159"/>
      <c r="K21" s="159"/>
      <c r="L21" s="159" t="str">
        <f t="shared" si="0"/>
        <v/>
      </c>
    </row>
    <row r="22" customHeight="1" spans="1:12">
      <c r="A22" s="156"/>
      <c r="B22" s="267"/>
      <c r="C22" s="156"/>
      <c r="D22" s="156"/>
      <c r="E22" s="203"/>
      <c r="F22" s="208"/>
      <c r="G22" s="159"/>
      <c r="H22" s="159"/>
      <c r="I22" s="159"/>
      <c r="J22" s="159"/>
      <c r="K22" s="159"/>
      <c r="L22" s="159" t="str">
        <f t="shared" si="0"/>
        <v/>
      </c>
    </row>
    <row r="23" customHeight="1" spans="1:12">
      <c r="A23" s="156"/>
      <c r="B23" s="267"/>
      <c r="C23" s="156"/>
      <c r="D23" s="156"/>
      <c r="E23" s="203"/>
      <c r="F23" s="208"/>
      <c r="G23" s="159"/>
      <c r="H23" s="159"/>
      <c r="I23" s="159"/>
      <c r="J23" s="159"/>
      <c r="K23" s="159"/>
      <c r="L23" s="159" t="str">
        <f t="shared" si="0"/>
        <v/>
      </c>
    </row>
    <row r="24" customHeight="1" spans="1:12">
      <c r="A24" s="156"/>
      <c r="B24" s="267"/>
      <c r="C24" s="156"/>
      <c r="D24" s="156"/>
      <c r="E24" s="203"/>
      <c r="F24" s="208"/>
      <c r="G24" s="159"/>
      <c r="H24" s="159"/>
      <c r="I24" s="159"/>
      <c r="J24" s="159"/>
      <c r="K24" s="159"/>
      <c r="L24" s="159" t="str">
        <f t="shared" si="0"/>
        <v/>
      </c>
    </row>
    <row r="25" customHeight="1" spans="1:12">
      <c r="A25" s="156"/>
      <c r="B25" s="267"/>
      <c r="C25" s="156"/>
      <c r="D25" s="156"/>
      <c r="E25" s="203"/>
      <c r="F25" s="208"/>
      <c r="G25" s="159"/>
      <c r="H25" s="159"/>
      <c r="I25" s="159"/>
      <c r="J25" s="159"/>
      <c r="K25" s="159"/>
      <c r="L25" s="159" t="str">
        <f t="shared" si="0"/>
        <v/>
      </c>
    </row>
    <row r="26" customHeight="1" spans="1:12">
      <c r="A26" s="156"/>
      <c r="B26" s="267"/>
      <c r="C26" s="156"/>
      <c r="D26" s="156"/>
      <c r="E26" s="203"/>
      <c r="F26" s="208"/>
      <c r="G26" s="159"/>
      <c r="H26" s="159"/>
      <c r="I26" s="159"/>
      <c r="J26" s="159"/>
      <c r="K26" s="159"/>
      <c r="L26" s="159"/>
    </row>
    <row r="27" customHeight="1" spans="1:12">
      <c r="A27" s="161" t="s">
        <v>318</v>
      </c>
      <c r="B27" s="227"/>
      <c r="C27" s="164"/>
      <c r="D27" s="156"/>
      <c r="E27" s="164"/>
      <c r="F27" s="171"/>
      <c r="G27" s="159">
        <f>SUM(G6:G26)</f>
        <v>0</v>
      </c>
      <c r="H27" s="159"/>
      <c r="I27" s="159">
        <f>SUM(I6:I26)</f>
        <v>0</v>
      </c>
      <c r="J27" s="159"/>
      <c r="K27" s="159">
        <f>SUM(K6:K26)</f>
        <v>0</v>
      </c>
      <c r="L27" s="159" t="str">
        <f>IF(I27=0,"",(K27-I27)/I27*100)</f>
        <v/>
      </c>
    </row>
    <row r="28" customHeight="1" spans="1:12">
      <c r="A28" s="139" t="str">
        <f>封面!D11&amp;封面!G11</f>
        <v>产权持有单位填表人：丁旭伟</v>
      </c>
      <c r="F28" s="150"/>
      <c r="G28" s="150"/>
      <c r="H28" s="150"/>
      <c r="I28" s="150" t="str">
        <f>"评估人员："&amp;封面!G20</f>
        <v>评估人员：江宛烨</v>
      </c>
      <c r="J28" s="150"/>
      <c r="K28" s="150"/>
      <c r="L28" s="150"/>
    </row>
    <row r="29" customHeight="1" spans="1:12">
      <c r="A29" s="139" t="str">
        <f>CONCATENATE(封面!D13,封面!F13,封面!G13,封面!H13,封面!I13,封面!J13,封面!K13)</f>
        <v>填表日期：2023年11月7日</v>
      </c>
      <c r="F29" s="150"/>
      <c r="G29" s="150"/>
      <c r="H29" s="150"/>
      <c r="I29" s="150"/>
      <c r="J29" s="150"/>
      <c r="K29" s="150"/>
      <c r="L29" s="150"/>
    </row>
  </sheetData>
  <mergeCells count="3">
    <mergeCell ref="A2:L2"/>
    <mergeCell ref="A3:L3"/>
    <mergeCell ref="A27:B27"/>
  </mergeCells>
  <hyperlinks>
    <hyperlink ref="A1" location="索引目录!E9" display="返回索引页"/>
    <hyperlink ref="B1" location="交易性金融资产汇总!B6" display="返回"/>
  </hyperlinks>
  <printOptions horizontalCentered="1"/>
  <pageMargins left="0.354166666666667" right="0.354166666666667" top="0.786805555555556" bottom="0.786805555555556" header="1.02291666666667" footer="0.511805555555556"/>
  <pageSetup paperSize="9" scale="86" fitToHeight="0" orientation="landscape"/>
  <headerFooter alignWithMargins="0">
    <oddHeader>&amp;R&amp;"宋体,常规"&amp;10表&amp;"Times New Roman,常规"3-2-1
&amp;"宋体,常规"共&amp;"Times New Roman,常规"&amp;N&amp;"宋体,常规"页第&amp;"Times New Roman,常规"&amp;P&amp;"宋体,常规"页</oddHeader>
  </headerFooter>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O29"/>
  <sheetViews>
    <sheetView showGridLines="0" topLeftCell="A16" workbookViewId="0">
      <selection activeCell="L19" sqref="L19"/>
    </sheetView>
  </sheetViews>
  <sheetFormatPr defaultColWidth="8.66666666666667" defaultRowHeight="12.75"/>
  <cols>
    <col min="1" max="1" width="4.5" style="139" customWidth="1"/>
    <col min="2" max="2" width="23.0833333333333" style="139" customWidth="1"/>
    <col min="3" max="3" width="9.16666666666667" style="139" customWidth="1"/>
    <col min="4" max="5" width="11.5833333333333" style="140" customWidth="1"/>
    <col min="6" max="6" width="11.1666666666667" style="139" customWidth="1"/>
    <col min="7" max="8" width="17.1666666666667" style="139" customWidth="1" outlineLevel="1"/>
    <col min="9" max="10" width="17.1666666666667" style="139" customWidth="1"/>
    <col min="11" max="11" width="15.1666666666667" style="139" customWidth="1"/>
    <col min="12" max="16384" width="8.66666666666667" style="139"/>
  </cols>
  <sheetData>
    <row r="1" ht="14.25" spans="1:11">
      <c r="A1" s="142" t="s">
        <v>118</v>
      </c>
      <c r="B1" s="143" t="s">
        <v>261</v>
      </c>
      <c r="C1" s="145"/>
      <c r="D1" s="144"/>
      <c r="E1" s="144"/>
      <c r="F1" s="145"/>
      <c r="G1" s="146"/>
      <c r="H1" s="146"/>
      <c r="I1" s="146"/>
      <c r="J1" s="146"/>
      <c r="K1" s="145"/>
    </row>
    <row r="2" s="137" customFormat="1" ht="21" customHeight="1" spans="1:11">
      <c r="A2" s="226" t="s">
        <v>1472</v>
      </c>
      <c r="B2" s="168"/>
      <c r="C2" s="168"/>
      <c r="D2" s="168"/>
      <c r="E2" s="168"/>
      <c r="F2" s="168"/>
      <c r="G2" s="168"/>
      <c r="H2" s="168"/>
      <c r="I2" s="168"/>
      <c r="J2" s="168"/>
      <c r="K2" s="168"/>
    </row>
    <row r="3" ht="14.25" customHeight="1" spans="1:11">
      <c r="A3" s="138" t="str">
        <f>CONCATENATE(封面!D9,封面!F9,封面!G9,封面!H9,封面!I9,封面!J9,封面!K9)</f>
        <v>评估基准日：2023年9月30日</v>
      </c>
      <c r="B3" s="138"/>
      <c r="C3" s="138"/>
      <c r="D3" s="138"/>
      <c r="E3" s="138"/>
      <c r="F3" s="138"/>
      <c r="G3" s="138"/>
      <c r="H3" s="138"/>
      <c r="I3" s="138"/>
      <c r="J3" s="138"/>
      <c r="K3" s="138"/>
    </row>
    <row r="4" ht="15.75" customHeight="1" spans="1:11">
      <c r="A4" s="139" t="str">
        <f>封面!D7&amp;封面!F7</f>
        <v>产权持有人：杭州汽轮新能源有限公司</v>
      </c>
      <c r="G4" s="150"/>
      <c r="H4" s="150"/>
      <c r="I4" s="150"/>
      <c r="J4" s="150"/>
      <c r="K4" s="163" t="s">
        <v>120</v>
      </c>
    </row>
    <row r="5" ht="15.75" customHeight="1" spans="1:11">
      <c r="A5" s="152" t="s">
        <v>183</v>
      </c>
      <c r="B5" s="152" t="s">
        <v>1473</v>
      </c>
      <c r="C5" s="152" t="s">
        <v>1091</v>
      </c>
      <c r="D5" s="153" t="s">
        <v>341</v>
      </c>
      <c r="E5" s="153" t="s">
        <v>1092</v>
      </c>
      <c r="F5" s="152" t="s">
        <v>1474</v>
      </c>
      <c r="G5" s="154" t="s">
        <v>264</v>
      </c>
      <c r="H5" s="154" t="s">
        <v>292</v>
      </c>
      <c r="I5" s="170" t="s">
        <v>265</v>
      </c>
      <c r="J5" s="170" t="s">
        <v>266</v>
      </c>
      <c r="K5" s="156" t="s">
        <v>1475</v>
      </c>
    </row>
    <row r="6" ht="15.75" customHeight="1" spans="1:11">
      <c r="A6" s="156"/>
      <c r="B6" s="157"/>
      <c r="C6" s="156"/>
      <c r="D6" s="158"/>
      <c r="E6" s="158"/>
      <c r="F6" s="156"/>
      <c r="G6" s="159"/>
      <c r="H6" s="159"/>
      <c r="I6" s="159"/>
      <c r="J6" s="159"/>
      <c r="K6" s="164"/>
    </row>
    <row r="7" ht="15.75" customHeight="1" spans="1:11">
      <c r="A7" s="156"/>
      <c r="B7" s="157"/>
      <c r="C7" s="156"/>
      <c r="D7" s="158"/>
      <c r="E7" s="158"/>
      <c r="F7" s="156"/>
      <c r="G7" s="159"/>
      <c r="H7" s="159"/>
      <c r="I7" s="159"/>
      <c r="J7" s="159"/>
      <c r="K7" s="164"/>
    </row>
    <row r="8" ht="15.75" customHeight="1" spans="1:11">
      <c r="A8" s="156"/>
      <c r="B8" s="157"/>
      <c r="C8" s="156"/>
      <c r="D8" s="158"/>
      <c r="E8" s="158"/>
      <c r="F8" s="156"/>
      <c r="G8" s="159"/>
      <c r="H8" s="159"/>
      <c r="I8" s="159"/>
      <c r="J8" s="159"/>
      <c r="K8" s="164"/>
    </row>
    <row r="9" ht="15.75" customHeight="1" spans="1:11">
      <c r="A9" s="156"/>
      <c r="B9" s="157"/>
      <c r="C9" s="156"/>
      <c r="D9" s="158"/>
      <c r="E9" s="158"/>
      <c r="F9" s="156"/>
      <c r="G9" s="159"/>
      <c r="H9" s="159"/>
      <c r="I9" s="159"/>
      <c r="J9" s="159"/>
      <c r="K9" s="164"/>
    </row>
    <row r="10" ht="15.75" customHeight="1" spans="1:11">
      <c r="A10" s="156"/>
      <c r="B10" s="157"/>
      <c r="C10" s="156"/>
      <c r="D10" s="158"/>
      <c r="E10" s="158"/>
      <c r="F10" s="156"/>
      <c r="G10" s="159"/>
      <c r="H10" s="159"/>
      <c r="I10" s="159"/>
      <c r="J10" s="159"/>
      <c r="K10" s="164"/>
    </row>
    <row r="11" ht="15.75" customHeight="1" spans="1:11">
      <c r="A11" s="156"/>
      <c r="B11" s="157"/>
      <c r="C11" s="156"/>
      <c r="D11" s="158"/>
      <c r="E11" s="158"/>
      <c r="F11" s="156"/>
      <c r="G11" s="159"/>
      <c r="H11" s="159"/>
      <c r="I11" s="159"/>
      <c r="J11" s="159"/>
      <c r="K11" s="164"/>
    </row>
    <row r="12" ht="15.75" customHeight="1" spans="1:11">
      <c r="A12" s="156"/>
      <c r="B12" s="157"/>
      <c r="C12" s="156"/>
      <c r="D12" s="158"/>
      <c r="E12" s="158"/>
      <c r="F12" s="156"/>
      <c r="G12" s="159"/>
      <c r="H12" s="159"/>
      <c r="I12" s="159"/>
      <c r="J12" s="159"/>
      <c r="K12" s="164"/>
    </row>
    <row r="13" ht="15.75" customHeight="1" spans="1:11">
      <c r="A13" s="156"/>
      <c r="B13" s="157"/>
      <c r="C13" s="156"/>
      <c r="D13" s="158"/>
      <c r="E13" s="158"/>
      <c r="F13" s="156"/>
      <c r="G13" s="159"/>
      <c r="H13" s="159"/>
      <c r="I13" s="159"/>
      <c r="J13" s="159"/>
      <c r="K13" s="164"/>
    </row>
    <row r="14" ht="15.75" customHeight="1" spans="1:11">
      <c r="A14" s="156"/>
      <c r="B14" s="157"/>
      <c r="C14" s="156"/>
      <c r="D14" s="158"/>
      <c r="E14" s="158"/>
      <c r="F14" s="156"/>
      <c r="G14" s="159"/>
      <c r="H14" s="159"/>
      <c r="I14" s="159"/>
      <c r="J14" s="159"/>
      <c r="K14" s="164"/>
    </row>
    <row r="15" ht="15.75" customHeight="1" spans="1:11">
      <c r="A15" s="156"/>
      <c r="B15" s="157"/>
      <c r="C15" s="156"/>
      <c r="D15" s="158"/>
      <c r="E15" s="158"/>
      <c r="F15" s="156"/>
      <c r="G15" s="159"/>
      <c r="H15" s="159"/>
      <c r="I15" s="159"/>
      <c r="J15" s="159"/>
      <c r="K15" s="164"/>
    </row>
    <row r="16" ht="15.75" customHeight="1" spans="1:11">
      <c r="A16" s="156"/>
      <c r="B16" s="157"/>
      <c r="C16" s="156"/>
      <c r="D16" s="158"/>
      <c r="E16" s="158"/>
      <c r="F16" s="156"/>
      <c r="G16" s="159"/>
      <c r="H16" s="159"/>
      <c r="I16" s="159"/>
      <c r="J16" s="159"/>
      <c r="K16" s="164"/>
    </row>
    <row r="17" ht="15.75" customHeight="1" spans="1:11">
      <c r="A17" s="156"/>
      <c r="B17" s="157"/>
      <c r="C17" s="156"/>
      <c r="D17" s="158"/>
      <c r="E17" s="158"/>
      <c r="F17" s="156"/>
      <c r="G17" s="159"/>
      <c r="H17" s="159"/>
      <c r="I17" s="159"/>
      <c r="J17" s="159"/>
      <c r="K17" s="164"/>
    </row>
    <row r="18" ht="15.75" customHeight="1" spans="1:11">
      <c r="A18" s="156"/>
      <c r="B18" s="157"/>
      <c r="C18" s="156"/>
      <c r="D18" s="158"/>
      <c r="E18" s="158"/>
      <c r="F18" s="156"/>
      <c r="G18" s="159"/>
      <c r="H18" s="159"/>
      <c r="I18" s="159"/>
      <c r="J18" s="159"/>
      <c r="K18" s="164"/>
    </row>
    <row r="19" ht="15.75" customHeight="1" spans="1:11">
      <c r="A19" s="156"/>
      <c r="B19" s="157"/>
      <c r="C19" s="156"/>
      <c r="D19" s="158"/>
      <c r="E19" s="158"/>
      <c r="F19" s="156"/>
      <c r="G19" s="159"/>
      <c r="H19" s="159"/>
      <c r="I19" s="159"/>
      <c r="J19" s="159"/>
      <c r="K19" s="164"/>
    </row>
    <row r="20" ht="15.75" customHeight="1" spans="1:11">
      <c r="A20" s="156"/>
      <c r="B20" s="157"/>
      <c r="C20" s="156"/>
      <c r="D20" s="158"/>
      <c r="E20" s="158"/>
      <c r="F20" s="156"/>
      <c r="G20" s="159"/>
      <c r="H20" s="159"/>
      <c r="I20" s="159"/>
      <c r="J20" s="159"/>
      <c r="K20" s="164"/>
    </row>
    <row r="21" ht="15.75" customHeight="1" spans="1:11">
      <c r="A21" s="156"/>
      <c r="B21" s="157"/>
      <c r="C21" s="156"/>
      <c r="D21" s="158"/>
      <c r="E21" s="158"/>
      <c r="F21" s="156"/>
      <c r="G21" s="159"/>
      <c r="H21" s="159"/>
      <c r="I21" s="159"/>
      <c r="J21" s="159"/>
      <c r="K21" s="164"/>
    </row>
    <row r="22" ht="15.75" customHeight="1" spans="1:11">
      <c r="A22" s="156"/>
      <c r="B22" s="157"/>
      <c r="C22" s="156"/>
      <c r="D22" s="158"/>
      <c r="E22" s="158"/>
      <c r="F22" s="156"/>
      <c r="G22" s="159"/>
      <c r="H22" s="159"/>
      <c r="I22" s="159"/>
      <c r="J22" s="159"/>
      <c r="K22" s="164"/>
    </row>
    <row r="23" ht="15.75" customHeight="1" spans="1:11">
      <c r="A23" s="156"/>
      <c r="B23" s="157"/>
      <c r="C23" s="156"/>
      <c r="D23" s="158"/>
      <c r="E23" s="158"/>
      <c r="F23" s="156"/>
      <c r="G23" s="159"/>
      <c r="H23" s="159"/>
      <c r="I23" s="159"/>
      <c r="J23" s="159"/>
      <c r="K23" s="164"/>
    </row>
    <row r="24" ht="15.75" customHeight="1" spans="1:11">
      <c r="A24" s="156"/>
      <c r="B24" s="157"/>
      <c r="C24" s="156"/>
      <c r="D24" s="158"/>
      <c r="E24" s="158"/>
      <c r="F24" s="156"/>
      <c r="G24" s="159"/>
      <c r="H24" s="159"/>
      <c r="I24" s="159"/>
      <c r="J24" s="159"/>
      <c r="K24" s="164"/>
    </row>
    <row r="25" ht="15.75" customHeight="1" spans="1:11">
      <c r="A25" s="156"/>
      <c r="B25" s="157"/>
      <c r="C25" s="156"/>
      <c r="D25" s="158"/>
      <c r="E25" s="158"/>
      <c r="F25" s="156"/>
      <c r="G25" s="159"/>
      <c r="H25" s="159"/>
      <c r="I25" s="159"/>
      <c r="J25" s="159"/>
      <c r="K25" s="164"/>
    </row>
    <row r="26" ht="15.75" customHeight="1" spans="1:11">
      <c r="A26" s="156"/>
      <c r="B26" s="157"/>
      <c r="C26" s="156"/>
      <c r="D26" s="158"/>
      <c r="E26" s="158"/>
      <c r="F26" s="156"/>
      <c r="G26" s="159"/>
      <c r="H26" s="159"/>
      <c r="I26" s="159"/>
      <c r="J26" s="159"/>
      <c r="K26" s="164"/>
    </row>
    <row r="27" ht="15.75" customHeight="1" spans="1:15">
      <c r="A27" s="161" t="s">
        <v>1428</v>
      </c>
      <c r="B27" s="227"/>
      <c r="C27" s="156"/>
      <c r="D27" s="158"/>
      <c r="E27" s="158"/>
      <c r="F27" s="156"/>
      <c r="G27" s="159">
        <f>SUM(G6:G26)</f>
        <v>0</v>
      </c>
      <c r="H27" s="159"/>
      <c r="I27" s="159">
        <f>SUM(I6:I26)</f>
        <v>0</v>
      </c>
      <c r="J27" s="159">
        <f>SUM(J6:J26)</f>
        <v>0</v>
      </c>
      <c r="K27" s="228"/>
      <c r="L27" s="229"/>
      <c r="M27" s="229"/>
      <c r="N27" s="229"/>
      <c r="O27" s="229"/>
    </row>
    <row r="28" ht="15.75" customHeight="1" spans="1:10">
      <c r="A28" s="139" t="str">
        <f>封面!D11&amp;封面!G11</f>
        <v>产权持有单位填表人：丁旭伟</v>
      </c>
      <c r="G28" s="150"/>
      <c r="H28" s="150"/>
      <c r="I28" s="150" t="str">
        <f>"评估人员："&amp;封面!G38</f>
        <v>评估人员：</v>
      </c>
      <c r="J28" s="150"/>
    </row>
    <row r="29" ht="15.75" customHeight="1" spans="1:10">
      <c r="A29" s="139" t="str">
        <f>CONCATENATE(封面!D13,封面!F13,封面!G13,封面!H13,封面!I13,封面!J13,封面!K13)</f>
        <v>填表日期：2023年11月7日</v>
      </c>
      <c r="G29" s="150"/>
      <c r="H29" s="150"/>
      <c r="I29" s="150"/>
      <c r="J29" s="150"/>
    </row>
  </sheetData>
  <mergeCells count="3">
    <mergeCell ref="A2:K2"/>
    <mergeCell ref="A3:K3"/>
    <mergeCell ref="A27:B27"/>
  </mergeCells>
  <hyperlinks>
    <hyperlink ref="A1" location="索引目录!I21" display="返回索引页"/>
    <hyperlink ref="B1" location="'非流动负债汇总 '!B7" display="返回"/>
  </hyperlinks>
  <printOptions horizontalCentered="1"/>
  <pageMargins left="0.354166666666667" right="0.354166666666667" top="0.786805555555556" bottom="0.786805555555556" header="0.904166666666667" footer="0.511805555555556"/>
  <pageSetup paperSize="9" scale="84" fitToHeight="0" orientation="landscape"/>
  <headerFooter alignWithMargins="0">
    <oddHeader>&amp;R&amp;"宋体,常规"&amp;10表&amp;"Times New Roman,常规"6-2
&amp;"宋体,常规"共&amp;"Times New Roman,常规"&amp;N&amp;"宋体,常规"页第&amp;"Times New Roman,常规"&amp;P&amp;"宋体,常规"页</oddHeader>
  </headerFooter>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P35"/>
  <sheetViews>
    <sheetView workbookViewId="0">
      <selection activeCell="L19" sqref="L19"/>
    </sheetView>
  </sheetViews>
  <sheetFormatPr defaultColWidth="9" defaultRowHeight="15.75"/>
  <cols>
    <col min="1" max="1" width="5.91666666666667" style="173" customWidth="1"/>
    <col min="2" max="2" width="13.5" style="174" customWidth="1"/>
    <col min="3" max="3" width="7.91666666666667" style="174" customWidth="1"/>
    <col min="4" max="4" width="4.16666666666667" style="174" customWidth="1"/>
    <col min="5" max="5" width="4.5" style="174" customWidth="1"/>
    <col min="6" max="7" width="5.58333333333333" style="174" customWidth="1"/>
    <col min="8" max="8" width="5.16666666666667" style="174" customWidth="1"/>
    <col min="9" max="10" width="6.66666666666667" style="174" customWidth="1"/>
    <col min="11" max="11" width="11" style="174" customWidth="1" outlineLevel="1"/>
    <col min="12" max="12" width="11" style="175" customWidth="1" outlineLevel="1"/>
    <col min="13" max="14" width="11" style="174" customWidth="1"/>
    <col min="15" max="15" width="7.66666666666667" style="174" customWidth="1"/>
    <col min="16" max="16" width="9.16666666666667" style="174" customWidth="1"/>
  </cols>
  <sheetData>
    <row r="1" spans="1:16">
      <c r="A1" s="209" t="s">
        <v>1060</v>
      </c>
      <c r="B1" s="210" t="s">
        <v>1061</v>
      </c>
      <c r="C1" s="211"/>
      <c r="D1" s="211"/>
      <c r="E1" s="211"/>
      <c r="F1" s="211"/>
      <c r="G1" s="211"/>
      <c r="H1" s="211"/>
      <c r="I1" s="211"/>
      <c r="J1" s="211"/>
      <c r="K1" s="211"/>
      <c r="L1" s="221"/>
      <c r="M1" s="211"/>
      <c r="N1" s="211"/>
      <c r="O1" s="211"/>
      <c r="P1" s="211"/>
    </row>
    <row r="2" ht="23.25" spans="1:16">
      <c r="A2" s="181" t="s">
        <v>1476</v>
      </c>
      <c r="B2" s="181"/>
      <c r="C2" s="181"/>
      <c r="D2" s="181"/>
      <c r="E2" s="181"/>
      <c r="F2" s="181"/>
      <c r="G2" s="181"/>
      <c r="H2" s="181"/>
      <c r="I2" s="181"/>
      <c r="J2" s="181"/>
      <c r="K2" s="181"/>
      <c r="L2" s="181"/>
      <c r="M2" s="181"/>
      <c r="N2" s="181"/>
      <c r="O2" s="181"/>
      <c r="P2" s="181"/>
    </row>
    <row r="3" spans="1:16">
      <c r="A3" s="182" t="str">
        <f>CONCATENATE(封面!D9,封面!F9,封面!G9,封面!H9,封面!I9,封面!J9,封面!K9)</f>
        <v>评估基准日：2023年9月30日</v>
      </c>
      <c r="B3" s="182"/>
      <c r="C3" s="182"/>
      <c r="D3" s="182"/>
      <c r="E3" s="182"/>
      <c r="F3" s="182"/>
      <c r="G3" s="182"/>
      <c r="H3" s="182"/>
      <c r="I3" s="182"/>
      <c r="J3" s="182"/>
      <c r="K3" s="197"/>
      <c r="L3" s="197"/>
      <c r="M3" s="197"/>
      <c r="N3" s="197"/>
      <c r="O3" s="197"/>
      <c r="P3" s="197"/>
    </row>
    <row r="4" spans="1:16">
      <c r="A4" s="173" t="str">
        <f>封面!D7&amp;封面!F7</f>
        <v>产权持有人：杭州汽轮新能源有限公司</v>
      </c>
      <c r="P4" s="198" t="s">
        <v>1027</v>
      </c>
    </row>
    <row r="5" ht="24" spans="1:16">
      <c r="A5" s="212" t="s">
        <v>1063</v>
      </c>
      <c r="B5" s="213" t="s">
        <v>1383</v>
      </c>
      <c r="C5" s="213" t="s">
        <v>1384</v>
      </c>
      <c r="D5" s="213" t="s">
        <v>426</v>
      </c>
      <c r="E5" s="213" t="s">
        <v>1385</v>
      </c>
      <c r="F5" s="214" t="s">
        <v>1126</v>
      </c>
      <c r="G5" s="215" t="s">
        <v>1386</v>
      </c>
      <c r="H5" s="215" t="s">
        <v>1387</v>
      </c>
      <c r="I5" s="215" t="s">
        <v>1388</v>
      </c>
      <c r="J5" s="215" t="s">
        <v>1389</v>
      </c>
      <c r="K5" s="222" t="s">
        <v>264</v>
      </c>
      <c r="L5" s="222" t="s">
        <v>292</v>
      </c>
      <c r="M5" s="222" t="s">
        <v>265</v>
      </c>
      <c r="N5" s="222" t="s">
        <v>266</v>
      </c>
      <c r="O5" s="214" t="s">
        <v>293</v>
      </c>
      <c r="P5" s="191" t="s">
        <v>1050</v>
      </c>
    </row>
    <row r="6" spans="1:16">
      <c r="A6" s="186" t="str">
        <f>IF(B6="","",COUNT(A$5:A5)+1)</f>
        <v/>
      </c>
      <c r="B6" s="187"/>
      <c r="C6" s="187"/>
      <c r="D6" s="191"/>
      <c r="E6" s="187"/>
      <c r="F6" s="216"/>
      <c r="G6" s="188"/>
      <c r="H6" s="192"/>
      <c r="I6" s="223"/>
      <c r="J6" s="191"/>
      <c r="K6" s="189"/>
      <c r="L6" s="190"/>
      <c r="M6" s="189" t="str">
        <f>IF(B6="","",K6+L6)</f>
        <v/>
      </c>
      <c r="N6" s="189" t="str">
        <f>IF(B6="","",IF($BB$3="是",M6,""))</f>
        <v/>
      </c>
      <c r="O6" s="189" t="str">
        <f>IFERROR((N6-M6)/M6*100,"")</f>
        <v/>
      </c>
      <c r="P6" s="199"/>
    </row>
    <row r="7" spans="1:16">
      <c r="A7" s="186" t="str">
        <f>IF(B7="","",COUNT(A$5:A6)+1)</f>
        <v/>
      </c>
      <c r="B7" s="187"/>
      <c r="C7" s="187"/>
      <c r="D7" s="191"/>
      <c r="E7" s="187"/>
      <c r="F7" s="216"/>
      <c r="G7" s="188"/>
      <c r="H7" s="192"/>
      <c r="I7" s="223"/>
      <c r="J7" s="191"/>
      <c r="K7" s="189"/>
      <c r="L7" s="190"/>
      <c r="M7" s="189" t="str">
        <f t="shared" ref="M7:M25" si="0">IF(B7="","",K7+L7)</f>
        <v/>
      </c>
      <c r="N7" s="189" t="str">
        <f t="shared" ref="N7:N25" si="1">IF(B7="","",IF($BB$3="是",M7,""))</f>
        <v/>
      </c>
      <c r="O7" s="189" t="str">
        <f t="shared" ref="O7:O26" si="2">IFERROR((N7-M7)/M7*100,"")</f>
        <v/>
      </c>
      <c r="P7" s="199"/>
    </row>
    <row r="8" spans="1:16">
      <c r="A8" s="186" t="str">
        <f>IF(B8="","",COUNT(A$5:A7)+1)</f>
        <v/>
      </c>
      <c r="B8" s="187"/>
      <c r="C8" s="187"/>
      <c r="D8" s="191"/>
      <c r="E8" s="187"/>
      <c r="F8" s="216"/>
      <c r="G8" s="188"/>
      <c r="H8" s="192"/>
      <c r="I8" s="223"/>
      <c r="J8" s="191"/>
      <c r="K8" s="189"/>
      <c r="L8" s="190"/>
      <c r="M8" s="189" t="str">
        <f t="shared" si="0"/>
        <v/>
      </c>
      <c r="N8" s="189" t="str">
        <f t="shared" si="1"/>
        <v/>
      </c>
      <c r="O8" s="189" t="str">
        <f t="shared" si="2"/>
        <v/>
      </c>
      <c r="P8" s="199"/>
    </row>
    <row r="9" spans="1:16">
      <c r="A9" s="186" t="str">
        <f>IF(B9="","",COUNT(A$5:A8)+1)</f>
        <v/>
      </c>
      <c r="B9" s="187"/>
      <c r="C9" s="187"/>
      <c r="D9" s="191"/>
      <c r="E9" s="187"/>
      <c r="F9" s="216"/>
      <c r="G9" s="188"/>
      <c r="H9" s="192"/>
      <c r="I9" s="223"/>
      <c r="J9" s="191"/>
      <c r="K9" s="189"/>
      <c r="L9" s="190"/>
      <c r="M9" s="189" t="str">
        <f t="shared" si="0"/>
        <v/>
      </c>
      <c r="N9" s="189" t="str">
        <f t="shared" si="1"/>
        <v/>
      </c>
      <c r="O9" s="189" t="str">
        <f t="shared" si="2"/>
        <v/>
      </c>
      <c r="P9" s="199"/>
    </row>
    <row r="10" spans="1:16">
      <c r="A10" s="186" t="str">
        <f>IF(B10="","",COUNT(A$5:A9)+1)</f>
        <v/>
      </c>
      <c r="B10" s="187"/>
      <c r="C10" s="187"/>
      <c r="D10" s="191"/>
      <c r="E10" s="187"/>
      <c r="F10" s="216"/>
      <c r="G10" s="188"/>
      <c r="H10" s="192"/>
      <c r="I10" s="223"/>
      <c r="J10" s="191"/>
      <c r="K10" s="189"/>
      <c r="L10" s="190"/>
      <c r="M10" s="189" t="str">
        <f t="shared" si="0"/>
        <v/>
      </c>
      <c r="N10" s="189" t="str">
        <f t="shared" si="1"/>
        <v/>
      </c>
      <c r="O10" s="189" t="str">
        <f t="shared" si="2"/>
        <v/>
      </c>
      <c r="P10" s="199"/>
    </row>
    <row r="11" spans="1:16">
      <c r="A11" s="186" t="str">
        <f>IF(B11="","",COUNT(A$5:A10)+1)</f>
        <v/>
      </c>
      <c r="B11" s="187"/>
      <c r="C11" s="187"/>
      <c r="D11" s="191"/>
      <c r="E11" s="187"/>
      <c r="F11" s="216"/>
      <c r="G11" s="188"/>
      <c r="H11" s="192"/>
      <c r="I11" s="223"/>
      <c r="J11" s="191"/>
      <c r="K11" s="189"/>
      <c r="L11" s="190"/>
      <c r="M11" s="189" t="str">
        <f t="shared" si="0"/>
        <v/>
      </c>
      <c r="N11" s="189" t="str">
        <f t="shared" si="1"/>
        <v/>
      </c>
      <c r="O11" s="189" t="str">
        <f t="shared" si="2"/>
        <v/>
      </c>
      <c r="P11" s="199"/>
    </row>
    <row r="12" spans="1:16">
      <c r="A12" s="186" t="str">
        <f>IF(B12="","",COUNT(A$5:A11)+1)</f>
        <v/>
      </c>
      <c r="B12" s="187"/>
      <c r="C12" s="187"/>
      <c r="D12" s="191"/>
      <c r="E12" s="187"/>
      <c r="F12" s="216"/>
      <c r="G12" s="188"/>
      <c r="H12" s="192"/>
      <c r="I12" s="223"/>
      <c r="J12" s="191"/>
      <c r="K12" s="189"/>
      <c r="L12" s="190"/>
      <c r="M12" s="189" t="str">
        <f t="shared" si="0"/>
        <v/>
      </c>
      <c r="N12" s="189" t="str">
        <f t="shared" si="1"/>
        <v/>
      </c>
      <c r="O12" s="189" t="str">
        <f t="shared" si="2"/>
        <v/>
      </c>
      <c r="P12" s="199"/>
    </row>
    <row r="13" spans="1:16">
      <c r="A13" s="186" t="str">
        <f>IF(B13="","",COUNT(A$5:A12)+1)</f>
        <v/>
      </c>
      <c r="B13" s="187"/>
      <c r="C13" s="187"/>
      <c r="D13" s="191"/>
      <c r="E13" s="187"/>
      <c r="F13" s="216"/>
      <c r="G13" s="188"/>
      <c r="H13" s="192"/>
      <c r="I13" s="223"/>
      <c r="J13" s="191"/>
      <c r="K13" s="189"/>
      <c r="L13" s="190"/>
      <c r="M13" s="189" t="str">
        <f t="shared" si="0"/>
        <v/>
      </c>
      <c r="N13" s="189" t="str">
        <f t="shared" si="1"/>
        <v/>
      </c>
      <c r="O13" s="189" t="str">
        <f t="shared" si="2"/>
        <v/>
      </c>
      <c r="P13" s="199"/>
    </row>
    <row r="14" spans="1:16">
      <c r="A14" s="186" t="str">
        <f>IF(B14="","",COUNT(A$5:A13)+1)</f>
        <v/>
      </c>
      <c r="B14" s="187"/>
      <c r="C14" s="187"/>
      <c r="D14" s="191"/>
      <c r="E14" s="187"/>
      <c r="F14" s="216"/>
      <c r="G14" s="188"/>
      <c r="H14" s="192"/>
      <c r="I14" s="223"/>
      <c r="J14" s="191"/>
      <c r="K14" s="189"/>
      <c r="L14" s="190"/>
      <c r="M14" s="189" t="str">
        <f t="shared" si="0"/>
        <v/>
      </c>
      <c r="N14" s="189" t="str">
        <f t="shared" si="1"/>
        <v/>
      </c>
      <c r="O14" s="189" t="str">
        <f t="shared" si="2"/>
        <v/>
      </c>
      <c r="P14" s="199"/>
    </row>
    <row r="15" spans="1:16">
      <c r="A15" s="186" t="str">
        <f>IF(B15="","",COUNT(A$5:A14)+1)</f>
        <v/>
      </c>
      <c r="B15" s="187"/>
      <c r="C15" s="187"/>
      <c r="D15" s="191"/>
      <c r="E15" s="187"/>
      <c r="F15" s="216"/>
      <c r="G15" s="188"/>
      <c r="H15" s="192"/>
      <c r="I15" s="223"/>
      <c r="J15" s="191"/>
      <c r="K15" s="189"/>
      <c r="L15" s="190"/>
      <c r="M15" s="189" t="str">
        <f t="shared" si="0"/>
        <v/>
      </c>
      <c r="N15" s="189" t="str">
        <f t="shared" si="1"/>
        <v/>
      </c>
      <c r="O15" s="189" t="str">
        <f t="shared" si="2"/>
        <v/>
      </c>
      <c r="P15" s="199"/>
    </row>
    <row r="16" spans="1:16">
      <c r="A16" s="186" t="str">
        <f>IF(B16="","",COUNT(A$5:A15)+1)</f>
        <v/>
      </c>
      <c r="B16" s="187"/>
      <c r="C16" s="187"/>
      <c r="D16" s="191"/>
      <c r="E16" s="187"/>
      <c r="F16" s="216"/>
      <c r="G16" s="188"/>
      <c r="H16" s="192"/>
      <c r="I16" s="223"/>
      <c r="J16" s="191"/>
      <c r="K16" s="189"/>
      <c r="L16" s="190"/>
      <c r="M16" s="189" t="str">
        <f t="shared" si="0"/>
        <v/>
      </c>
      <c r="N16" s="189" t="str">
        <f t="shared" si="1"/>
        <v/>
      </c>
      <c r="O16" s="189" t="str">
        <f t="shared" si="2"/>
        <v/>
      </c>
      <c r="P16" s="199"/>
    </row>
    <row r="17" spans="1:16">
      <c r="A17" s="186" t="str">
        <f>IF(B17="","",COUNT(A$5:A16)+1)</f>
        <v/>
      </c>
      <c r="B17" s="187"/>
      <c r="C17" s="187"/>
      <c r="D17" s="191"/>
      <c r="E17" s="187"/>
      <c r="F17" s="216"/>
      <c r="G17" s="188"/>
      <c r="H17" s="192"/>
      <c r="I17" s="223"/>
      <c r="J17" s="191"/>
      <c r="K17" s="189"/>
      <c r="L17" s="190"/>
      <c r="M17" s="189" t="str">
        <f t="shared" si="0"/>
        <v/>
      </c>
      <c r="N17" s="189" t="str">
        <f t="shared" si="1"/>
        <v/>
      </c>
      <c r="O17" s="189" t="str">
        <f t="shared" si="2"/>
        <v/>
      </c>
      <c r="P17" s="199"/>
    </row>
    <row r="18" spans="1:16">
      <c r="A18" s="186" t="str">
        <f>IF(B18="","",COUNT(A$5:A17)+1)</f>
        <v/>
      </c>
      <c r="B18" s="187"/>
      <c r="C18" s="187"/>
      <c r="D18" s="191"/>
      <c r="E18" s="187"/>
      <c r="F18" s="216"/>
      <c r="G18" s="188"/>
      <c r="H18" s="192"/>
      <c r="I18" s="223"/>
      <c r="J18" s="191"/>
      <c r="K18" s="189"/>
      <c r="L18" s="190"/>
      <c r="M18" s="189" t="str">
        <f t="shared" si="0"/>
        <v/>
      </c>
      <c r="N18" s="189" t="str">
        <f t="shared" si="1"/>
        <v/>
      </c>
      <c r="O18" s="189" t="str">
        <f t="shared" si="2"/>
        <v/>
      </c>
      <c r="P18" s="199"/>
    </row>
    <row r="19" spans="1:16">
      <c r="A19" s="186" t="str">
        <f>IF(B19="","",COUNT(A$5:A18)+1)</f>
        <v/>
      </c>
      <c r="B19" s="187"/>
      <c r="C19" s="187"/>
      <c r="D19" s="191"/>
      <c r="E19" s="187"/>
      <c r="F19" s="216"/>
      <c r="G19" s="188"/>
      <c r="H19" s="192"/>
      <c r="I19" s="223"/>
      <c r="J19" s="191"/>
      <c r="K19" s="189"/>
      <c r="L19" s="190"/>
      <c r="M19" s="189" t="str">
        <f t="shared" si="0"/>
        <v/>
      </c>
      <c r="N19" s="189" t="str">
        <f t="shared" si="1"/>
        <v/>
      </c>
      <c r="O19" s="189" t="str">
        <f t="shared" si="2"/>
        <v/>
      </c>
      <c r="P19" s="199"/>
    </row>
    <row r="20" spans="1:16">
      <c r="A20" s="186" t="str">
        <f>IF(B20="","",COUNT(A$5:A19)+1)</f>
        <v/>
      </c>
      <c r="B20" s="187"/>
      <c r="C20" s="187"/>
      <c r="D20" s="191"/>
      <c r="E20" s="187"/>
      <c r="F20" s="216"/>
      <c r="G20" s="188"/>
      <c r="H20" s="192"/>
      <c r="I20" s="223"/>
      <c r="J20" s="191"/>
      <c r="K20" s="189"/>
      <c r="L20" s="190"/>
      <c r="M20" s="189" t="str">
        <f t="shared" si="0"/>
        <v/>
      </c>
      <c r="N20" s="189" t="str">
        <f t="shared" si="1"/>
        <v/>
      </c>
      <c r="O20" s="189" t="str">
        <f t="shared" si="2"/>
        <v/>
      </c>
      <c r="P20" s="199"/>
    </row>
    <row r="21" spans="1:16">
      <c r="A21" s="186" t="str">
        <f>IF(B21="","",COUNT(A$5:A20)+1)</f>
        <v/>
      </c>
      <c r="B21" s="187"/>
      <c r="C21" s="187"/>
      <c r="D21" s="191"/>
      <c r="E21" s="187"/>
      <c r="F21" s="216"/>
      <c r="G21" s="188"/>
      <c r="H21" s="192"/>
      <c r="I21" s="223"/>
      <c r="J21" s="191"/>
      <c r="K21" s="189"/>
      <c r="L21" s="190"/>
      <c r="M21" s="189" t="str">
        <f t="shared" si="0"/>
        <v/>
      </c>
      <c r="N21" s="189" t="str">
        <f t="shared" si="1"/>
        <v/>
      </c>
      <c r="O21" s="189" t="str">
        <f t="shared" si="2"/>
        <v/>
      </c>
      <c r="P21" s="199"/>
    </row>
    <row r="22" spans="1:16">
      <c r="A22" s="186" t="str">
        <f>IF(B22="","",COUNT(A$5:A21)+1)</f>
        <v/>
      </c>
      <c r="B22" s="187"/>
      <c r="C22" s="187"/>
      <c r="D22" s="191"/>
      <c r="E22" s="187"/>
      <c r="F22" s="216"/>
      <c r="G22" s="188"/>
      <c r="H22" s="192"/>
      <c r="I22" s="223"/>
      <c r="J22" s="191"/>
      <c r="K22" s="189"/>
      <c r="L22" s="190"/>
      <c r="M22" s="189" t="str">
        <f t="shared" si="0"/>
        <v/>
      </c>
      <c r="N22" s="189" t="str">
        <f t="shared" si="1"/>
        <v/>
      </c>
      <c r="O22" s="189" t="str">
        <f t="shared" si="2"/>
        <v/>
      </c>
      <c r="P22" s="199"/>
    </row>
    <row r="23" spans="1:16">
      <c r="A23" s="186" t="str">
        <f>IF(B23="","",COUNT(A$5:A22)+1)</f>
        <v/>
      </c>
      <c r="B23" s="187"/>
      <c r="C23" s="187"/>
      <c r="D23" s="191"/>
      <c r="E23" s="187"/>
      <c r="F23" s="216"/>
      <c r="G23" s="188"/>
      <c r="H23" s="192"/>
      <c r="I23" s="223"/>
      <c r="J23" s="191"/>
      <c r="K23" s="189"/>
      <c r="L23" s="190"/>
      <c r="M23" s="189" t="str">
        <f t="shared" si="0"/>
        <v/>
      </c>
      <c r="N23" s="189" t="str">
        <f t="shared" si="1"/>
        <v/>
      </c>
      <c r="O23" s="189" t="str">
        <f t="shared" si="2"/>
        <v/>
      </c>
      <c r="P23" s="199"/>
    </row>
    <row r="24" spans="1:16">
      <c r="A24" s="186" t="str">
        <f>IF(B24="","",COUNT(A$5:A23)+1)</f>
        <v/>
      </c>
      <c r="B24" s="187"/>
      <c r="C24" s="187"/>
      <c r="D24" s="191"/>
      <c r="E24" s="187"/>
      <c r="F24" s="216"/>
      <c r="G24" s="188"/>
      <c r="H24" s="192"/>
      <c r="I24" s="223"/>
      <c r="J24" s="191"/>
      <c r="K24" s="189"/>
      <c r="L24" s="190"/>
      <c r="M24" s="189" t="str">
        <f t="shared" si="0"/>
        <v/>
      </c>
      <c r="N24" s="189" t="str">
        <f t="shared" si="1"/>
        <v/>
      </c>
      <c r="O24" s="189" t="str">
        <f t="shared" si="2"/>
        <v/>
      </c>
      <c r="P24" s="199"/>
    </row>
    <row r="25" spans="1:16">
      <c r="A25" s="186" t="str">
        <f>IF(B25="","",COUNT(A$5:A24)+1)</f>
        <v/>
      </c>
      <c r="B25" s="187"/>
      <c r="C25" s="187"/>
      <c r="D25" s="191"/>
      <c r="E25" s="187"/>
      <c r="F25" s="216"/>
      <c r="G25" s="188"/>
      <c r="H25" s="192"/>
      <c r="I25" s="223"/>
      <c r="J25" s="191"/>
      <c r="K25" s="189"/>
      <c r="L25" s="190"/>
      <c r="M25" s="189" t="str">
        <f t="shared" si="0"/>
        <v/>
      </c>
      <c r="N25" s="189" t="str">
        <f t="shared" si="1"/>
        <v/>
      </c>
      <c r="O25" s="189" t="str">
        <f t="shared" si="2"/>
        <v/>
      </c>
      <c r="P25" s="199"/>
    </row>
    <row r="26" spans="1:16">
      <c r="A26" s="217" t="s">
        <v>1477</v>
      </c>
      <c r="B26" s="218"/>
      <c r="C26" s="218"/>
      <c r="D26" s="191"/>
      <c r="E26" s="187"/>
      <c r="F26" s="187"/>
      <c r="G26" s="191"/>
      <c r="H26" s="191"/>
      <c r="I26" s="223"/>
      <c r="J26" s="191"/>
      <c r="K26" s="189">
        <f>SUM(K6:K25)</f>
        <v>0</v>
      </c>
      <c r="L26" s="190"/>
      <c r="M26" s="189">
        <f>SUM(M6:M25)</f>
        <v>0</v>
      </c>
      <c r="N26" s="189">
        <f>SUM(N6:N25)</f>
        <v>0</v>
      </c>
      <c r="O26" s="189" t="str">
        <f t="shared" si="2"/>
        <v/>
      </c>
      <c r="P26" s="199"/>
    </row>
    <row r="27" spans="1:14">
      <c r="A27" s="173" t="str">
        <f>封面!D11&amp;封面!G11</f>
        <v>产权持有单位填表人：丁旭伟</v>
      </c>
      <c r="B27" s="193"/>
      <c r="C27" s="193"/>
      <c r="D27" s="193"/>
      <c r="E27" s="193"/>
      <c r="F27" s="193"/>
      <c r="N27" s="195" t="str">
        <f>"评估人员："&amp;封面!G38</f>
        <v>评估人员：</v>
      </c>
    </row>
    <row r="28" spans="1:6">
      <c r="A28" s="173" t="str">
        <f>CONCATENATE(封面!D13,封面!F13,封面!G13,封面!H13,封面!I13,封面!J13,封面!K13)</f>
        <v>填表日期：2023年11月7日</v>
      </c>
      <c r="B28" s="193"/>
      <c r="C28" s="193"/>
      <c r="D28" s="193"/>
      <c r="E28" s="193"/>
      <c r="F28" s="193"/>
    </row>
    <row r="29" spans="1:14">
      <c r="A29" s="196"/>
      <c r="B29" s="219"/>
      <c r="C29" s="193"/>
      <c r="D29" s="193"/>
      <c r="E29" s="193"/>
      <c r="F29" s="193"/>
      <c r="H29" s="220" t="s">
        <v>10</v>
      </c>
      <c r="K29" s="224"/>
      <c r="L29" s="225"/>
      <c r="M29" s="224"/>
      <c r="N29" s="224"/>
    </row>
    <row r="30" spans="1:14">
      <c r="A30" s="196"/>
      <c r="B30" s="219"/>
      <c r="C30" s="193"/>
      <c r="D30" s="193"/>
      <c r="E30" s="193"/>
      <c r="F30" s="193"/>
      <c r="H30" s="220" t="s">
        <v>1392</v>
      </c>
      <c r="K30" s="224"/>
      <c r="L30" s="225"/>
      <c r="M30" s="224"/>
      <c r="N30" s="224"/>
    </row>
    <row r="31" spans="1:8">
      <c r="A31" s="196"/>
      <c r="B31" s="193"/>
      <c r="C31" s="193"/>
      <c r="D31" s="193"/>
      <c r="E31" s="193"/>
      <c r="F31" s="193"/>
      <c r="H31" s="220" t="s">
        <v>8</v>
      </c>
    </row>
    <row r="32" spans="1:8">
      <c r="A32" s="196"/>
      <c r="B32" s="193"/>
      <c r="C32" s="193"/>
      <c r="D32" s="193"/>
      <c r="E32" s="193"/>
      <c r="F32" s="193"/>
      <c r="H32" s="220" t="s">
        <v>1393</v>
      </c>
    </row>
    <row r="33" spans="1:8">
      <c r="A33" s="196"/>
      <c r="B33" s="193"/>
      <c r="C33" s="193"/>
      <c r="D33" s="193"/>
      <c r="E33" s="193"/>
      <c r="F33" s="193"/>
      <c r="H33" s="220" t="s">
        <v>6</v>
      </c>
    </row>
    <row r="34" spans="1:6">
      <c r="A34" s="196"/>
      <c r="B34" s="193"/>
      <c r="C34" s="193"/>
      <c r="D34" s="193"/>
      <c r="E34" s="193"/>
      <c r="F34" s="193"/>
    </row>
    <row r="35" spans="1:6">
      <c r="A35" s="196"/>
      <c r="B35" s="193"/>
      <c r="C35" s="193"/>
      <c r="D35" s="193"/>
      <c r="E35" s="193"/>
      <c r="F35" s="193"/>
    </row>
  </sheetData>
  <mergeCells count="3">
    <mergeCell ref="A2:P2"/>
    <mergeCell ref="A3:P3"/>
    <mergeCell ref="A26:C26"/>
  </mergeCells>
  <dataValidations count="1">
    <dataValidation type="list" allowBlank="1" showInputMessage="1" showErrorMessage="1" sqref="H6:H25">
      <formula1>$H$29:$H$33</formula1>
    </dataValidation>
  </dataValidations>
  <hyperlinks>
    <hyperlink ref="A1" location="索引目录!D47" display="返回索引页"/>
    <hyperlink ref="B1" location="非流动资产评估汇总!B35" display="返回"/>
  </hyperlinks>
  <pageMargins left="0.707638888888889" right="0.707638888888889" top="0.747916666666667" bottom="0.747916666666667" header="0.313888888888889" footer="0.313888888888889"/>
  <pageSetup paperSize="9" scale="96" orientation="landscape"/>
  <headerFooter/>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topLeftCell="A13" workbookViewId="0">
      <selection activeCell="L19" sqref="L19"/>
    </sheetView>
  </sheetViews>
  <sheetFormatPr defaultColWidth="9" defaultRowHeight="15.75" customHeight="1"/>
  <cols>
    <col min="1" max="1" width="4.16666666666667" style="139" customWidth="1"/>
    <col min="2" max="2" width="22.6666666666667" style="139" customWidth="1"/>
    <col min="3" max="3" width="10.5" style="140" customWidth="1"/>
    <col min="4" max="4" width="15.5" style="139" customWidth="1"/>
    <col min="5" max="8" width="11.4166666666667" style="139" customWidth="1" outlineLevel="1"/>
    <col min="9" max="12" width="14.1666666666667" style="139" customWidth="1"/>
    <col min="13" max="13" width="10.1666666666667" style="139" customWidth="1"/>
    <col min="14" max="16384" width="9" style="139"/>
  </cols>
  <sheetData>
    <row r="1" customHeight="1" spans="1:13">
      <c r="A1" s="142" t="s">
        <v>118</v>
      </c>
      <c r="B1" s="143" t="s">
        <v>261</v>
      </c>
      <c r="C1" s="144"/>
      <c r="D1" s="145"/>
      <c r="E1" s="146"/>
      <c r="F1" s="146"/>
      <c r="G1" s="146"/>
      <c r="H1" s="146"/>
      <c r="I1" s="146"/>
      <c r="J1" s="146"/>
      <c r="K1" s="146"/>
      <c r="L1" s="146"/>
      <c r="M1" s="145"/>
    </row>
    <row r="2" s="137" customFormat="1" ht="30" customHeight="1" spans="1:13">
      <c r="A2" s="148" t="s">
        <v>1478</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69" t="str">
        <f>封面!D7&amp;封面!F7</f>
        <v>产权持有人：杭州汽轮新能源有限公司</v>
      </c>
      <c r="E4" s="150"/>
      <c r="F4" s="150"/>
      <c r="G4" s="150"/>
      <c r="H4" s="150"/>
      <c r="I4" s="150"/>
      <c r="J4" s="150"/>
      <c r="K4" s="150"/>
      <c r="L4" s="150"/>
      <c r="M4" s="163" t="s">
        <v>120</v>
      </c>
    </row>
    <row r="5" s="138" customFormat="1" customHeight="1" spans="1:13">
      <c r="A5" s="152" t="s">
        <v>183</v>
      </c>
      <c r="B5" s="152" t="s">
        <v>335</v>
      </c>
      <c r="C5" s="153" t="s">
        <v>341</v>
      </c>
      <c r="D5" s="152" t="s">
        <v>331</v>
      </c>
      <c r="E5" s="170" t="s">
        <v>264</v>
      </c>
      <c r="F5" s="170"/>
      <c r="G5" s="170"/>
      <c r="H5" s="200" t="s">
        <v>292</v>
      </c>
      <c r="I5" s="205" t="s">
        <v>265</v>
      </c>
      <c r="J5" s="206"/>
      <c r="K5" s="207"/>
      <c r="L5" s="170" t="s">
        <v>266</v>
      </c>
      <c r="M5" s="152" t="s">
        <v>186</v>
      </c>
    </row>
    <row r="6" s="138" customFormat="1" customHeight="1" spans="1:13">
      <c r="A6" s="156"/>
      <c r="B6" s="156"/>
      <c r="C6" s="158"/>
      <c r="D6" s="156"/>
      <c r="E6" s="170" t="s">
        <v>1479</v>
      </c>
      <c r="F6" s="170" t="s">
        <v>1480</v>
      </c>
      <c r="G6" s="170" t="s">
        <v>157</v>
      </c>
      <c r="H6" s="201"/>
      <c r="I6" s="170" t="s">
        <v>1479</v>
      </c>
      <c r="J6" s="170" t="s">
        <v>1480</v>
      </c>
      <c r="K6" s="170" t="s">
        <v>157</v>
      </c>
      <c r="L6" s="208"/>
      <c r="M6" s="156"/>
    </row>
    <row r="7" customHeight="1" spans="1:13">
      <c r="A7" s="156"/>
      <c r="B7" s="157"/>
      <c r="C7" s="202"/>
      <c r="D7" s="203"/>
      <c r="E7" s="159"/>
      <c r="F7" s="159"/>
      <c r="G7" s="159"/>
      <c r="H7" s="159"/>
      <c r="I7" s="159"/>
      <c r="J7" s="159"/>
      <c r="K7" s="159"/>
      <c r="L7" s="159"/>
      <c r="M7" s="164"/>
    </row>
    <row r="8" customHeight="1" spans="1:13">
      <c r="A8" s="156"/>
      <c r="B8" s="157"/>
      <c r="C8" s="202"/>
      <c r="D8" s="203"/>
      <c r="E8" s="159"/>
      <c r="F8" s="159"/>
      <c r="G8" s="159"/>
      <c r="H8" s="159"/>
      <c r="I8" s="159"/>
      <c r="J8" s="159"/>
      <c r="K8" s="159"/>
      <c r="L8" s="159"/>
      <c r="M8" s="164"/>
    </row>
    <row r="9" customHeight="1" spans="1:13">
      <c r="A9" s="156"/>
      <c r="B9" s="157"/>
      <c r="C9" s="202"/>
      <c r="D9" s="203"/>
      <c r="E9" s="159"/>
      <c r="F9" s="159"/>
      <c r="G9" s="159"/>
      <c r="H9" s="159"/>
      <c r="I9" s="159"/>
      <c r="J9" s="159"/>
      <c r="K9" s="159"/>
      <c r="L9" s="159"/>
      <c r="M9" s="164"/>
    </row>
    <row r="10" customHeight="1" spans="1:13">
      <c r="A10" s="156"/>
      <c r="B10" s="157"/>
      <c r="C10" s="202"/>
      <c r="D10" s="203"/>
      <c r="E10" s="159"/>
      <c r="F10" s="159"/>
      <c r="G10" s="159"/>
      <c r="H10" s="159"/>
      <c r="I10" s="159"/>
      <c r="J10" s="159"/>
      <c r="K10" s="159"/>
      <c r="L10" s="159"/>
      <c r="M10" s="164"/>
    </row>
    <row r="11" customHeight="1" spans="1:13">
      <c r="A11" s="156"/>
      <c r="B11" s="157"/>
      <c r="C11" s="202"/>
      <c r="D11" s="203"/>
      <c r="E11" s="159"/>
      <c r="F11" s="159"/>
      <c r="G11" s="159"/>
      <c r="H11" s="159"/>
      <c r="I11" s="159"/>
      <c r="J11" s="159"/>
      <c r="K11" s="159"/>
      <c r="L11" s="159"/>
      <c r="M11" s="164"/>
    </row>
    <row r="12" customHeight="1" spans="1:13">
      <c r="A12" s="156"/>
      <c r="B12" s="157"/>
      <c r="C12" s="202"/>
      <c r="D12" s="203"/>
      <c r="E12" s="159"/>
      <c r="F12" s="159"/>
      <c r="G12" s="159"/>
      <c r="H12" s="159"/>
      <c r="I12" s="159"/>
      <c r="J12" s="159"/>
      <c r="K12" s="159"/>
      <c r="L12" s="159"/>
      <c r="M12" s="164"/>
    </row>
    <row r="13" customHeight="1" spans="1:13">
      <c r="A13" s="156"/>
      <c r="B13" s="157"/>
      <c r="C13" s="202"/>
      <c r="D13" s="203"/>
      <c r="E13" s="159"/>
      <c r="F13" s="159"/>
      <c r="G13" s="159"/>
      <c r="H13" s="159"/>
      <c r="I13" s="159"/>
      <c r="J13" s="159"/>
      <c r="K13" s="159"/>
      <c r="L13" s="159"/>
      <c r="M13" s="164"/>
    </row>
    <row r="14" customHeight="1" spans="1:13">
      <c r="A14" s="156"/>
      <c r="B14" s="157"/>
      <c r="C14" s="202"/>
      <c r="D14" s="203"/>
      <c r="E14" s="159"/>
      <c r="F14" s="159"/>
      <c r="G14" s="159"/>
      <c r="H14" s="159"/>
      <c r="I14" s="159"/>
      <c r="J14" s="159"/>
      <c r="K14" s="159"/>
      <c r="L14" s="159"/>
      <c r="M14" s="164"/>
    </row>
    <row r="15" customHeight="1" spans="1:13">
      <c r="A15" s="156"/>
      <c r="B15" s="157"/>
      <c r="C15" s="202"/>
      <c r="D15" s="203"/>
      <c r="E15" s="159"/>
      <c r="F15" s="159"/>
      <c r="G15" s="159"/>
      <c r="H15" s="159"/>
      <c r="I15" s="159"/>
      <c r="J15" s="159"/>
      <c r="K15" s="159"/>
      <c r="L15" s="159"/>
      <c r="M15" s="164"/>
    </row>
    <row r="16" customHeight="1" spans="1:13">
      <c r="A16" s="156"/>
      <c r="B16" s="157"/>
      <c r="C16" s="202"/>
      <c r="D16" s="203"/>
      <c r="E16" s="159"/>
      <c r="F16" s="159"/>
      <c r="G16" s="159"/>
      <c r="H16" s="159"/>
      <c r="I16" s="159"/>
      <c r="J16" s="159"/>
      <c r="K16" s="159"/>
      <c r="L16" s="159"/>
      <c r="M16" s="164"/>
    </row>
    <row r="17" customHeight="1" spans="1:13">
      <c r="A17" s="156"/>
      <c r="B17" s="157"/>
      <c r="C17" s="202"/>
      <c r="D17" s="203"/>
      <c r="E17" s="159"/>
      <c r="F17" s="159"/>
      <c r="G17" s="159"/>
      <c r="H17" s="159"/>
      <c r="I17" s="159"/>
      <c r="J17" s="159"/>
      <c r="K17" s="159"/>
      <c r="L17" s="159"/>
      <c r="M17" s="164"/>
    </row>
    <row r="18" customHeight="1" spans="1:13">
      <c r="A18" s="156"/>
      <c r="B18" s="157"/>
      <c r="C18" s="202"/>
      <c r="D18" s="203"/>
      <c r="E18" s="159"/>
      <c r="F18" s="159"/>
      <c r="G18" s="159"/>
      <c r="H18" s="159"/>
      <c r="I18" s="159"/>
      <c r="J18" s="159"/>
      <c r="K18" s="159"/>
      <c r="L18" s="159"/>
      <c r="M18" s="164"/>
    </row>
    <row r="19" customHeight="1" spans="1:13">
      <c r="A19" s="156"/>
      <c r="B19" s="157"/>
      <c r="C19" s="202"/>
      <c r="D19" s="203"/>
      <c r="E19" s="159"/>
      <c r="F19" s="159"/>
      <c r="G19" s="159"/>
      <c r="H19" s="159"/>
      <c r="I19" s="159"/>
      <c r="J19" s="159"/>
      <c r="K19" s="159"/>
      <c r="L19" s="159"/>
      <c r="M19" s="164"/>
    </row>
    <row r="20" customHeight="1" spans="1:13">
      <c r="A20" s="156"/>
      <c r="B20" s="157"/>
      <c r="C20" s="202"/>
      <c r="D20" s="203"/>
      <c r="E20" s="159"/>
      <c r="F20" s="159"/>
      <c r="G20" s="159"/>
      <c r="H20" s="159"/>
      <c r="I20" s="159"/>
      <c r="J20" s="159"/>
      <c r="K20" s="159"/>
      <c r="L20" s="159"/>
      <c r="M20" s="164"/>
    </row>
    <row r="21" customHeight="1" spans="1:13">
      <c r="A21" s="156"/>
      <c r="B21" s="157"/>
      <c r="C21" s="202"/>
      <c r="D21" s="203"/>
      <c r="E21" s="159"/>
      <c r="F21" s="159"/>
      <c r="G21" s="159"/>
      <c r="H21" s="159"/>
      <c r="I21" s="159"/>
      <c r="J21" s="159"/>
      <c r="K21" s="159"/>
      <c r="L21" s="159"/>
      <c r="M21" s="164"/>
    </row>
    <row r="22" customHeight="1" spans="1:13">
      <c r="A22" s="156"/>
      <c r="B22" s="157"/>
      <c r="C22" s="202"/>
      <c r="D22" s="203"/>
      <c r="E22" s="159"/>
      <c r="F22" s="159"/>
      <c r="G22" s="159"/>
      <c r="H22" s="159"/>
      <c r="I22" s="159"/>
      <c r="J22" s="159"/>
      <c r="K22" s="159"/>
      <c r="L22" s="159"/>
      <c r="M22" s="164"/>
    </row>
    <row r="23" customHeight="1" spans="1:13">
      <c r="A23" s="156"/>
      <c r="B23" s="157"/>
      <c r="C23" s="202"/>
      <c r="D23" s="203"/>
      <c r="E23" s="159"/>
      <c r="F23" s="159"/>
      <c r="G23" s="159"/>
      <c r="H23" s="159"/>
      <c r="I23" s="159"/>
      <c r="J23" s="159"/>
      <c r="K23" s="159"/>
      <c r="L23" s="159"/>
      <c r="M23" s="164"/>
    </row>
    <row r="24" customHeight="1" spans="1:13">
      <c r="A24" s="156"/>
      <c r="B24" s="157"/>
      <c r="C24" s="202"/>
      <c r="D24" s="203"/>
      <c r="E24" s="159"/>
      <c r="F24" s="159"/>
      <c r="G24" s="159"/>
      <c r="H24" s="159"/>
      <c r="I24" s="159"/>
      <c r="J24" s="159"/>
      <c r="K24" s="159"/>
      <c r="L24" s="159"/>
      <c r="M24" s="164"/>
    </row>
    <row r="25" customHeight="1" spans="1:13">
      <c r="A25" s="156"/>
      <c r="B25" s="157"/>
      <c r="C25" s="202"/>
      <c r="D25" s="203"/>
      <c r="E25" s="159"/>
      <c r="F25" s="159"/>
      <c r="G25" s="159"/>
      <c r="H25" s="159"/>
      <c r="I25" s="159"/>
      <c r="J25" s="159"/>
      <c r="K25" s="159"/>
      <c r="L25" s="159"/>
      <c r="M25" s="164"/>
    </row>
    <row r="26" customHeight="1" spans="1:13">
      <c r="A26" s="156"/>
      <c r="B26" s="157"/>
      <c r="C26" s="202"/>
      <c r="D26" s="203"/>
      <c r="E26" s="159"/>
      <c r="F26" s="159"/>
      <c r="G26" s="159"/>
      <c r="H26" s="159"/>
      <c r="I26" s="159"/>
      <c r="J26" s="159"/>
      <c r="K26" s="159"/>
      <c r="L26" s="159"/>
      <c r="M26" s="164"/>
    </row>
    <row r="27" customHeight="1" spans="1:13">
      <c r="A27" s="161" t="s">
        <v>1450</v>
      </c>
      <c r="B27" s="162"/>
      <c r="C27" s="202"/>
      <c r="D27" s="204"/>
      <c r="E27" s="159"/>
      <c r="F27" s="159"/>
      <c r="G27" s="159">
        <f>SUM(G7:G26)</f>
        <v>0</v>
      </c>
      <c r="H27" s="159"/>
      <c r="I27" s="159"/>
      <c r="J27" s="159"/>
      <c r="K27" s="159">
        <f>SUM(K7:K26)</f>
        <v>0</v>
      </c>
      <c r="L27" s="159">
        <f>SUM(L7:L26)</f>
        <v>0</v>
      </c>
      <c r="M27" s="164"/>
    </row>
    <row r="28" customHeight="1" spans="1:12">
      <c r="A28" s="169" t="str">
        <f>封面!D11&amp;封面!G11</f>
        <v>产权持有单位填表人：丁旭伟</v>
      </c>
      <c r="E28" s="150"/>
      <c r="F28" s="150"/>
      <c r="G28" s="150"/>
      <c r="H28" s="150"/>
      <c r="I28" s="150"/>
      <c r="J28" s="150"/>
      <c r="K28" s="150" t="str">
        <f>"评估人员："&amp;封面!G38</f>
        <v>评估人员：</v>
      </c>
      <c r="L28" s="150"/>
    </row>
    <row r="29" customHeight="1" spans="1:12">
      <c r="A29" s="139" t="str">
        <f>CONCATENATE(封面!D13,封面!F13,封面!G13,封面!H13,封面!I13,封面!J13,封面!K13)</f>
        <v>填表日期：2023年11月7日</v>
      </c>
      <c r="E29" s="150"/>
      <c r="F29" s="150"/>
      <c r="G29" s="150"/>
      <c r="H29" s="150"/>
      <c r="I29" s="150"/>
      <c r="J29" s="150"/>
      <c r="K29" s="150"/>
      <c r="L29" s="150"/>
    </row>
  </sheetData>
  <mergeCells count="12">
    <mergeCell ref="A2:M2"/>
    <mergeCell ref="A3:M3"/>
    <mergeCell ref="E5:G5"/>
    <mergeCell ref="I5:K5"/>
    <mergeCell ref="A27:B27"/>
    <mergeCell ref="A5:A6"/>
    <mergeCell ref="B5:B6"/>
    <mergeCell ref="C5:C6"/>
    <mergeCell ref="D5:D6"/>
    <mergeCell ref="H5:H6"/>
    <mergeCell ref="L5:L6"/>
    <mergeCell ref="M5:M6"/>
  </mergeCells>
  <hyperlinks>
    <hyperlink ref="A1" location="索引目录!I22" display="返回索引页"/>
    <hyperlink ref="B1" location="'非流动负债汇总 '!B8" display="返回"/>
  </hyperlinks>
  <printOptions horizontalCentered="1"/>
  <pageMargins left="0.354166666666667" right="0.354166666666667" top="0.786805555555556" bottom="0.786805555555556" header="1.0625" footer="0.511805555555556"/>
  <pageSetup paperSize="9" scale="79" fitToHeight="0" orientation="landscape"/>
  <headerFooter alignWithMargins="0">
    <oddHeader>&amp;R&amp;"宋体,常规"&amp;10表&amp;"Times New Roman,常规"6-3
&amp;"宋体,常规"共&amp;"Times New Roman,常规"&amp;N&amp;"宋体,常规"页第&amp;"Times New Roman,常规"&amp;P&amp;"宋体,常规"页</oddHeader>
  </headerFooter>
  <legacyDrawing r:id="rId2"/>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9"/>
  <sheetViews>
    <sheetView workbookViewId="0">
      <selection activeCell="L19" sqref="L19"/>
    </sheetView>
  </sheetViews>
  <sheetFormatPr defaultColWidth="9" defaultRowHeight="15.75" customHeight="1"/>
  <cols>
    <col min="1" max="1" width="5.66666666666667" style="139" customWidth="1"/>
    <col min="2" max="2" width="26.5" style="139" customWidth="1"/>
    <col min="3" max="3" width="12.0833333333333" style="140" customWidth="1"/>
    <col min="4" max="4" width="20.6666666666667" style="139" customWidth="1"/>
    <col min="5" max="6" width="17.1666666666667" style="139" customWidth="1" outlineLevel="1"/>
    <col min="7" max="8" width="20.0833333333333" style="139" customWidth="1"/>
    <col min="9" max="9" width="15.5" style="139" customWidth="1"/>
    <col min="10" max="16384" width="9" style="139"/>
  </cols>
  <sheetData>
    <row r="1" customHeight="1" spans="1:9">
      <c r="A1" s="142" t="s">
        <v>118</v>
      </c>
      <c r="B1" s="143" t="s">
        <v>261</v>
      </c>
      <c r="C1" s="144"/>
      <c r="D1" s="145"/>
      <c r="E1" s="146"/>
      <c r="F1" s="146"/>
      <c r="G1" s="146"/>
      <c r="H1" s="146"/>
      <c r="I1" s="145"/>
    </row>
    <row r="2" s="137" customFormat="1" ht="30" customHeight="1" spans="1:9">
      <c r="A2" s="148" t="s">
        <v>1481</v>
      </c>
      <c r="B2" s="149"/>
      <c r="C2" s="149"/>
      <c r="D2" s="149"/>
      <c r="E2" s="149"/>
      <c r="F2" s="149"/>
      <c r="G2" s="149"/>
      <c r="H2" s="149"/>
      <c r="I2" s="149"/>
    </row>
    <row r="3" ht="14.25" customHeight="1" spans="1:9">
      <c r="A3" s="138" t="str">
        <f>CONCATENATE(封面!D9,封面!F9,封面!G9,封面!H9,封面!I9,封面!J9,封面!K9)</f>
        <v>评估基准日：2023年9月30日</v>
      </c>
      <c r="B3" s="138"/>
      <c r="C3" s="138"/>
      <c r="D3" s="138"/>
      <c r="E3" s="138"/>
      <c r="F3" s="138"/>
      <c r="G3" s="138"/>
      <c r="H3" s="138"/>
      <c r="I3" s="138"/>
    </row>
    <row r="4" customHeight="1" spans="1:9">
      <c r="A4" s="139" t="str">
        <f>封面!D7&amp;封面!F7</f>
        <v>产权持有人：杭州汽轮新能源有限公司</v>
      </c>
      <c r="E4" s="150"/>
      <c r="F4" s="150"/>
      <c r="G4" s="150"/>
      <c r="H4" s="150"/>
      <c r="I4" s="163" t="s">
        <v>120</v>
      </c>
    </row>
    <row r="5" s="138" customFormat="1" customHeight="1" spans="1:9">
      <c r="A5" s="152" t="s">
        <v>183</v>
      </c>
      <c r="B5" s="152" t="s">
        <v>335</v>
      </c>
      <c r="C5" s="153" t="s">
        <v>341</v>
      </c>
      <c r="D5" s="152" t="s">
        <v>1067</v>
      </c>
      <c r="E5" s="154" t="s">
        <v>264</v>
      </c>
      <c r="F5" s="154" t="s">
        <v>292</v>
      </c>
      <c r="G5" s="170" t="s">
        <v>265</v>
      </c>
      <c r="H5" s="170" t="s">
        <v>266</v>
      </c>
      <c r="I5" s="152" t="s">
        <v>186</v>
      </c>
    </row>
    <row r="6" customHeight="1" spans="1:9">
      <c r="A6" s="156"/>
      <c r="B6" s="157"/>
      <c r="C6" s="158"/>
      <c r="D6" s="156"/>
      <c r="E6" s="159"/>
      <c r="F6" s="159"/>
      <c r="G6" s="159"/>
      <c r="H6" s="159"/>
      <c r="I6" s="164"/>
    </row>
    <row r="7" customHeight="1" spans="1:9">
      <c r="A7" s="156"/>
      <c r="B7" s="157"/>
      <c r="C7" s="158"/>
      <c r="D7" s="156"/>
      <c r="E7" s="159"/>
      <c r="F7" s="159"/>
      <c r="G7" s="159"/>
      <c r="H7" s="159"/>
      <c r="I7" s="164"/>
    </row>
    <row r="8" customHeight="1" spans="1:9">
      <c r="A8" s="156"/>
      <c r="B8" s="157"/>
      <c r="C8" s="158"/>
      <c r="D8" s="156"/>
      <c r="E8" s="159"/>
      <c r="F8" s="159"/>
      <c r="G8" s="159"/>
      <c r="H8" s="159"/>
      <c r="I8" s="164"/>
    </row>
    <row r="9" customHeight="1" spans="1:9">
      <c r="A9" s="156"/>
      <c r="B9" s="157"/>
      <c r="C9" s="158"/>
      <c r="D9" s="156"/>
      <c r="E9" s="159"/>
      <c r="F9" s="159"/>
      <c r="G9" s="159"/>
      <c r="H9" s="159"/>
      <c r="I9" s="164"/>
    </row>
    <row r="10" customHeight="1" spans="1:9">
      <c r="A10" s="156"/>
      <c r="B10" s="157"/>
      <c r="C10" s="158"/>
      <c r="D10" s="156"/>
      <c r="E10" s="159"/>
      <c r="F10" s="159"/>
      <c r="G10" s="159"/>
      <c r="H10" s="159"/>
      <c r="I10" s="164"/>
    </row>
    <row r="11" customHeight="1" spans="1:9">
      <c r="A11" s="156"/>
      <c r="B11" s="157"/>
      <c r="C11" s="158"/>
      <c r="D11" s="156"/>
      <c r="E11" s="159"/>
      <c r="F11" s="159"/>
      <c r="G11" s="159"/>
      <c r="H11" s="159"/>
      <c r="I11" s="164"/>
    </row>
    <row r="12" customHeight="1" spans="1:9">
      <c r="A12" s="156"/>
      <c r="B12" s="157"/>
      <c r="C12" s="158"/>
      <c r="D12" s="156"/>
      <c r="E12" s="159"/>
      <c r="F12" s="159"/>
      <c r="G12" s="159"/>
      <c r="H12" s="159"/>
      <c r="I12" s="164"/>
    </row>
    <row r="13" customHeight="1" spans="1:9">
      <c r="A13" s="156"/>
      <c r="B13" s="157"/>
      <c r="C13" s="158"/>
      <c r="D13" s="156"/>
      <c r="E13" s="159"/>
      <c r="F13" s="159"/>
      <c r="G13" s="159"/>
      <c r="H13" s="159"/>
      <c r="I13" s="164"/>
    </row>
    <row r="14" customHeight="1" spans="1:9">
      <c r="A14" s="156"/>
      <c r="B14" s="157"/>
      <c r="C14" s="158"/>
      <c r="D14" s="156"/>
      <c r="E14" s="159"/>
      <c r="F14" s="159"/>
      <c r="G14" s="159"/>
      <c r="H14" s="159"/>
      <c r="I14" s="164"/>
    </row>
    <row r="15" customHeight="1" spans="1:9">
      <c r="A15" s="156"/>
      <c r="B15" s="157"/>
      <c r="C15" s="158"/>
      <c r="D15" s="156"/>
      <c r="E15" s="159"/>
      <c r="F15" s="159"/>
      <c r="G15" s="159"/>
      <c r="H15" s="159"/>
      <c r="I15" s="164"/>
    </row>
    <row r="16" customHeight="1" spans="1:9">
      <c r="A16" s="156"/>
      <c r="B16" s="157"/>
      <c r="C16" s="158"/>
      <c r="D16" s="156"/>
      <c r="E16" s="159"/>
      <c r="F16" s="159"/>
      <c r="G16" s="159"/>
      <c r="H16" s="159"/>
      <c r="I16" s="164"/>
    </row>
    <row r="17" customHeight="1" spans="1:9">
      <c r="A17" s="156"/>
      <c r="B17" s="157"/>
      <c r="C17" s="158"/>
      <c r="D17" s="156"/>
      <c r="E17" s="159"/>
      <c r="F17" s="159"/>
      <c r="G17" s="159"/>
      <c r="H17" s="159"/>
      <c r="I17" s="164"/>
    </row>
    <row r="18" customHeight="1" spans="1:9">
      <c r="A18" s="156"/>
      <c r="B18" s="157"/>
      <c r="C18" s="158"/>
      <c r="D18" s="156"/>
      <c r="E18" s="159"/>
      <c r="F18" s="159"/>
      <c r="G18" s="159"/>
      <c r="H18" s="159"/>
      <c r="I18" s="164"/>
    </row>
    <row r="19" customHeight="1" spans="1:9">
      <c r="A19" s="156"/>
      <c r="B19" s="157"/>
      <c r="C19" s="158"/>
      <c r="D19" s="156"/>
      <c r="E19" s="159"/>
      <c r="F19" s="159"/>
      <c r="G19" s="159"/>
      <c r="H19" s="159"/>
      <c r="I19" s="164"/>
    </row>
    <row r="20" customHeight="1" spans="1:9">
      <c r="A20" s="156"/>
      <c r="B20" s="157"/>
      <c r="C20" s="158"/>
      <c r="D20" s="156"/>
      <c r="E20" s="159"/>
      <c r="F20" s="159"/>
      <c r="G20" s="159"/>
      <c r="H20" s="159"/>
      <c r="I20" s="164"/>
    </row>
    <row r="21" customHeight="1" spans="1:9">
      <c r="A21" s="156"/>
      <c r="B21" s="157"/>
      <c r="C21" s="158"/>
      <c r="D21" s="156"/>
      <c r="E21" s="159"/>
      <c r="F21" s="159"/>
      <c r="G21" s="159"/>
      <c r="H21" s="159"/>
      <c r="I21" s="164"/>
    </row>
    <row r="22" customHeight="1" spans="1:9">
      <c r="A22" s="156"/>
      <c r="B22" s="157"/>
      <c r="C22" s="158"/>
      <c r="D22" s="156"/>
      <c r="E22" s="159"/>
      <c r="F22" s="159"/>
      <c r="G22" s="159"/>
      <c r="H22" s="159"/>
      <c r="I22" s="164"/>
    </row>
    <row r="23" customHeight="1" spans="1:9">
      <c r="A23" s="156"/>
      <c r="B23" s="157"/>
      <c r="C23" s="158"/>
      <c r="D23" s="156"/>
      <c r="E23" s="159"/>
      <c r="F23" s="159"/>
      <c r="G23" s="159"/>
      <c r="H23" s="159"/>
      <c r="I23" s="164"/>
    </row>
    <row r="24" customHeight="1" spans="1:9">
      <c r="A24" s="156"/>
      <c r="B24" s="157"/>
      <c r="C24" s="158"/>
      <c r="D24" s="156"/>
      <c r="E24" s="159"/>
      <c r="F24" s="159"/>
      <c r="G24" s="159"/>
      <c r="H24" s="159"/>
      <c r="I24" s="164"/>
    </row>
    <row r="25" customHeight="1" spans="1:9">
      <c r="A25" s="156"/>
      <c r="B25" s="157"/>
      <c r="C25" s="158"/>
      <c r="D25" s="156"/>
      <c r="E25" s="159"/>
      <c r="F25" s="159"/>
      <c r="G25" s="159"/>
      <c r="H25" s="159"/>
      <c r="I25" s="164"/>
    </row>
    <row r="26" customHeight="1" spans="1:9">
      <c r="A26" s="156"/>
      <c r="B26" s="157"/>
      <c r="C26" s="158"/>
      <c r="D26" s="156"/>
      <c r="E26" s="159"/>
      <c r="F26" s="159"/>
      <c r="G26" s="159"/>
      <c r="H26" s="159"/>
      <c r="I26" s="164"/>
    </row>
    <row r="27" customHeight="1" spans="1:9">
      <c r="A27" s="161" t="s">
        <v>1450</v>
      </c>
      <c r="B27" s="162"/>
      <c r="C27" s="158"/>
      <c r="D27" s="156"/>
      <c r="E27" s="159">
        <f>SUM(E6:E26)</f>
        <v>0</v>
      </c>
      <c r="F27" s="159"/>
      <c r="G27" s="159">
        <f>SUM(G6:G26)</f>
        <v>0</v>
      </c>
      <c r="H27" s="159">
        <f>SUM(H6:H26)</f>
        <v>0</v>
      </c>
      <c r="I27" s="164"/>
    </row>
    <row r="28" customHeight="1" spans="1:8">
      <c r="A28" s="139" t="str">
        <f>封面!D11&amp;封面!G11</f>
        <v>产权持有单位填表人：丁旭伟</v>
      </c>
      <c r="E28" s="150"/>
      <c r="F28" s="150"/>
      <c r="G28" s="150" t="str">
        <f>"评估人员："&amp;封面!G38</f>
        <v>评估人员：</v>
      </c>
      <c r="H28" s="150"/>
    </row>
    <row r="29" customHeight="1" spans="1:8">
      <c r="A29" s="139" t="str">
        <f>CONCATENATE(封面!D13,封面!F13,封面!G13,封面!H13,封面!I13,封面!J13,封面!K13)</f>
        <v>填表日期：2023年11月7日</v>
      </c>
      <c r="E29" s="150"/>
      <c r="F29" s="150"/>
      <c r="G29" s="150"/>
      <c r="H29" s="150"/>
    </row>
  </sheetData>
  <mergeCells count="3">
    <mergeCell ref="A2:I2"/>
    <mergeCell ref="A3:I3"/>
    <mergeCell ref="A27:B27"/>
  </mergeCells>
  <hyperlinks>
    <hyperlink ref="A1" location="索引目录!I24" display="返回索引页"/>
    <hyperlink ref="B1" location="'非流动负债汇总 '!B10" display="返回"/>
  </hyperlinks>
  <printOptions horizontalCentered="1"/>
  <pageMargins left="0.354166666666667" right="0.354166666666667" top="0.786805555555556" bottom="0.786805555555556" header="1.0625" footer="0.511805555555556"/>
  <pageSetup paperSize="9" scale="84" fitToHeight="0" orientation="landscape"/>
  <headerFooter alignWithMargins="0">
    <oddHeader>&amp;R&amp;"宋体,常规"&amp;10表&amp;"Times New Roman,常规"6-5
&amp;"宋体,常规"共&amp;"Times New Roman,常规"&amp;N&amp;"宋体,常规"页第&amp;"Times New Roman,常规"&amp;P&amp;"宋体,常规"页</oddHeader>
  </headerFooter>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33"/>
  <sheetViews>
    <sheetView workbookViewId="0">
      <selection activeCell="L19" sqref="L19"/>
    </sheetView>
  </sheetViews>
  <sheetFormatPr defaultColWidth="9" defaultRowHeight="15.75"/>
  <cols>
    <col min="1" max="1" width="7.58333333333333" style="173" customWidth="1"/>
    <col min="2" max="2" width="28.0833333333333" style="174" customWidth="1"/>
    <col min="3" max="3" width="22.1666666666667" style="174" customWidth="1"/>
    <col min="4" max="4" width="14.1666666666667" style="174" customWidth="1"/>
    <col min="5" max="5" width="16.5833333333333" style="174" customWidth="1" outlineLevel="1"/>
    <col min="6" max="6" width="16.5833333333333" style="175" customWidth="1" outlineLevel="1"/>
    <col min="7" max="9" width="16.5833333333333" style="174" customWidth="1"/>
  </cols>
  <sheetData>
    <row r="1" spans="1:9">
      <c r="A1" s="176" t="s">
        <v>1060</v>
      </c>
      <c r="B1" s="177" t="s">
        <v>1061</v>
      </c>
      <c r="C1" s="177"/>
      <c r="D1" s="178"/>
      <c r="E1" s="178"/>
      <c r="F1" s="179"/>
      <c r="G1" s="178"/>
      <c r="H1" s="178"/>
      <c r="I1" s="178"/>
    </row>
    <row r="2" ht="22.5" spans="1:9">
      <c r="A2" s="180" t="s">
        <v>1482</v>
      </c>
      <c r="B2" s="181"/>
      <c r="C2" s="181"/>
      <c r="D2" s="181"/>
      <c r="E2" s="181"/>
      <c r="F2" s="181"/>
      <c r="G2" s="181"/>
      <c r="H2" s="181"/>
      <c r="I2" s="181"/>
    </row>
    <row r="3" spans="1:9">
      <c r="A3" s="182" t="str">
        <f>CONCATENATE(封面!D9,封面!F9,封面!G9,封面!H9,封面!I9,封面!J9,封面!K9)</f>
        <v>评估基准日：2023年9月30日</v>
      </c>
      <c r="B3" s="182"/>
      <c r="C3" s="182"/>
      <c r="D3" s="182"/>
      <c r="E3" s="182"/>
      <c r="F3" s="182"/>
      <c r="G3" s="182"/>
      <c r="H3" s="182"/>
      <c r="I3" s="197"/>
    </row>
    <row r="4" spans="1:9">
      <c r="A4" s="173" t="str">
        <f>封面!D7&amp;封面!F7</f>
        <v>产权持有人：杭州汽轮新能源有限公司</v>
      </c>
      <c r="I4" s="198" t="s">
        <v>1027</v>
      </c>
    </row>
    <row r="5" spans="1:9">
      <c r="A5" s="183" t="s">
        <v>1063</v>
      </c>
      <c r="B5" s="184" t="s">
        <v>1483</v>
      </c>
      <c r="C5" s="184" t="s">
        <v>1484</v>
      </c>
      <c r="D5" s="184" t="s">
        <v>1064</v>
      </c>
      <c r="E5" s="184" t="s">
        <v>1044</v>
      </c>
      <c r="F5" s="184" t="s">
        <v>292</v>
      </c>
      <c r="G5" s="185" t="s">
        <v>1047</v>
      </c>
      <c r="H5" s="184" t="s">
        <v>1048</v>
      </c>
      <c r="I5" s="184" t="s">
        <v>1475</v>
      </c>
    </row>
    <row r="6" spans="1:9">
      <c r="A6" s="186" t="str">
        <f>IF(B6="","",COUNT(A$5:A5)+1)</f>
        <v/>
      </c>
      <c r="B6" s="187"/>
      <c r="C6" s="187"/>
      <c r="D6" s="188"/>
      <c r="E6" s="189"/>
      <c r="F6" s="190"/>
      <c r="G6" s="189" t="str">
        <f>IF(B6="","",E6+F6)</f>
        <v/>
      </c>
      <c r="H6" s="189" t="str">
        <f>IF(B6="","",IF($BB$3="是",BQ6,""))</f>
        <v/>
      </c>
      <c r="I6" s="199"/>
    </row>
    <row r="7" spans="1:9">
      <c r="A7" s="186" t="str">
        <f>IF(B7="","",COUNT(A$5:A6)+1)</f>
        <v/>
      </c>
      <c r="B7" s="187"/>
      <c r="C7" s="187"/>
      <c r="D7" s="188"/>
      <c r="E7" s="189"/>
      <c r="F7" s="190"/>
      <c r="G7" s="189" t="str">
        <f t="shared" ref="G7:G25" si="0">IF(B7="","",E7+F7)</f>
        <v/>
      </c>
      <c r="H7" s="189" t="str">
        <f t="shared" ref="H7:H25" si="1">IF(B7="","",IF($BB$3="是",BQ7,""))</f>
        <v/>
      </c>
      <c r="I7" s="199"/>
    </row>
    <row r="8" spans="1:9">
      <c r="A8" s="186" t="str">
        <f>IF(B8="","",COUNT(A$5:A7)+1)</f>
        <v/>
      </c>
      <c r="B8" s="187"/>
      <c r="C8" s="187"/>
      <c r="D8" s="188"/>
      <c r="E8" s="189"/>
      <c r="F8" s="190"/>
      <c r="G8" s="189" t="str">
        <f t="shared" si="0"/>
        <v/>
      </c>
      <c r="H8" s="189" t="str">
        <f t="shared" si="1"/>
        <v/>
      </c>
      <c r="I8" s="199"/>
    </row>
    <row r="9" spans="1:9">
      <c r="A9" s="186" t="str">
        <f>IF(B9="","",COUNT(A$5:A8)+1)</f>
        <v/>
      </c>
      <c r="B9" s="187"/>
      <c r="C9" s="187"/>
      <c r="D9" s="188"/>
      <c r="E9" s="189"/>
      <c r="F9" s="190"/>
      <c r="G9" s="189" t="str">
        <f t="shared" si="0"/>
        <v/>
      </c>
      <c r="H9" s="189" t="str">
        <f t="shared" si="1"/>
        <v/>
      </c>
      <c r="I9" s="199"/>
    </row>
    <row r="10" spans="1:9">
      <c r="A10" s="186" t="str">
        <f>IF(B10="","",COUNT(A$5:A9)+1)</f>
        <v/>
      </c>
      <c r="B10" s="187"/>
      <c r="C10" s="187"/>
      <c r="D10" s="188"/>
      <c r="E10" s="189"/>
      <c r="F10" s="190"/>
      <c r="G10" s="189" t="str">
        <f t="shared" si="0"/>
        <v/>
      </c>
      <c r="H10" s="189" t="str">
        <f t="shared" si="1"/>
        <v/>
      </c>
      <c r="I10" s="199"/>
    </row>
    <row r="11" spans="1:9">
      <c r="A11" s="186" t="str">
        <f>IF(B11="","",COUNT(A$5:A10)+1)</f>
        <v/>
      </c>
      <c r="B11" s="187"/>
      <c r="C11" s="187"/>
      <c r="D11" s="188"/>
      <c r="E11" s="189"/>
      <c r="F11" s="190"/>
      <c r="G11" s="189" t="str">
        <f t="shared" si="0"/>
        <v/>
      </c>
      <c r="H11" s="189" t="str">
        <f t="shared" si="1"/>
        <v/>
      </c>
      <c r="I11" s="199"/>
    </row>
    <row r="12" spans="1:9">
      <c r="A12" s="186" t="str">
        <f>IF(B12="","",COUNT(A$5:A11)+1)</f>
        <v/>
      </c>
      <c r="B12" s="187"/>
      <c r="C12" s="187"/>
      <c r="D12" s="188"/>
      <c r="E12" s="189"/>
      <c r="F12" s="190"/>
      <c r="G12" s="189" t="str">
        <f t="shared" si="0"/>
        <v/>
      </c>
      <c r="H12" s="189" t="str">
        <f t="shared" si="1"/>
        <v/>
      </c>
      <c r="I12" s="199"/>
    </row>
    <row r="13" spans="1:9">
      <c r="A13" s="186" t="str">
        <f>IF(B13="","",COUNT(A$5:A12)+1)</f>
        <v/>
      </c>
      <c r="B13" s="187"/>
      <c r="C13" s="187"/>
      <c r="D13" s="188"/>
      <c r="E13" s="189"/>
      <c r="F13" s="190"/>
      <c r="G13" s="189" t="str">
        <f t="shared" si="0"/>
        <v/>
      </c>
      <c r="H13" s="189" t="str">
        <f t="shared" si="1"/>
        <v/>
      </c>
      <c r="I13" s="199"/>
    </row>
    <row r="14" spans="1:9">
      <c r="A14" s="186" t="str">
        <f>IF(B14="","",COUNT(A$5:A13)+1)</f>
        <v/>
      </c>
      <c r="B14" s="187"/>
      <c r="C14" s="187"/>
      <c r="D14" s="188"/>
      <c r="E14" s="189"/>
      <c r="F14" s="190"/>
      <c r="G14" s="189" t="str">
        <f t="shared" si="0"/>
        <v/>
      </c>
      <c r="H14" s="189" t="str">
        <f t="shared" si="1"/>
        <v/>
      </c>
      <c r="I14" s="199"/>
    </row>
    <row r="15" spans="1:9">
      <c r="A15" s="186" t="str">
        <f>IF(B15="","",COUNT(A$5:A14)+1)</f>
        <v/>
      </c>
      <c r="B15" s="187"/>
      <c r="C15" s="187"/>
      <c r="D15" s="188"/>
      <c r="E15" s="189"/>
      <c r="F15" s="190"/>
      <c r="G15" s="189" t="str">
        <f t="shared" si="0"/>
        <v/>
      </c>
      <c r="H15" s="189" t="str">
        <f t="shared" si="1"/>
        <v/>
      </c>
      <c r="I15" s="199"/>
    </row>
    <row r="16" spans="1:9">
      <c r="A16" s="186" t="str">
        <f>IF(B16="","",COUNT(A$5:A15)+1)</f>
        <v/>
      </c>
      <c r="B16" s="187"/>
      <c r="C16" s="187"/>
      <c r="D16" s="188"/>
      <c r="E16" s="189"/>
      <c r="F16" s="190"/>
      <c r="G16" s="189" t="str">
        <f t="shared" si="0"/>
        <v/>
      </c>
      <c r="H16" s="189" t="str">
        <f t="shared" si="1"/>
        <v/>
      </c>
      <c r="I16" s="199"/>
    </row>
    <row r="17" spans="1:9">
      <c r="A17" s="186" t="str">
        <f>IF(B17="","",COUNT(A$5:A16)+1)</f>
        <v/>
      </c>
      <c r="B17" s="187"/>
      <c r="C17" s="187"/>
      <c r="D17" s="188"/>
      <c r="E17" s="189"/>
      <c r="F17" s="190"/>
      <c r="G17" s="189" t="str">
        <f t="shared" si="0"/>
        <v/>
      </c>
      <c r="H17" s="189" t="str">
        <f t="shared" si="1"/>
        <v/>
      </c>
      <c r="I17" s="199"/>
    </row>
    <row r="18" spans="1:9">
      <c r="A18" s="186" t="str">
        <f>IF(B18="","",COUNT(A$5:A17)+1)</f>
        <v/>
      </c>
      <c r="B18" s="187"/>
      <c r="C18" s="187"/>
      <c r="D18" s="188"/>
      <c r="E18" s="189"/>
      <c r="F18" s="190"/>
      <c r="G18" s="189" t="str">
        <f t="shared" si="0"/>
        <v/>
      </c>
      <c r="H18" s="189" t="str">
        <f t="shared" si="1"/>
        <v/>
      </c>
      <c r="I18" s="199"/>
    </row>
    <row r="19" spans="1:9">
      <c r="A19" s="186" t="str">
        <f>IF(B19="","",COUNT(A$5:A18)+1)</f>
        <v/>
      </c>
      <c r="B19" s="187"/>
      <c r="C19" s="187"/>
      <c r="D19" s="188"/>
      <c r="E19" s="189"/>
      <c r="F19" s="190"/>
      <c r="G19" s="189" t="str">
        <f t="shared" si="0"/>
        <v/>
      </c>
      <c r="H19" s="189" t="str">
        <f t="shared" si="1"/>
        <v/>
      </c>
      <c r="I19" s="199"/>
    </row>
    <row r="20" spans="1:9">
      <c r="A20" s="186" t="str">
        <f>IF(B20="","",COUNT(A$5:A19)+1)</f>
        <v/>
      </c>
      <c r="B20" s="187"/>
      <c r="C20" s="187"/>
      <c r="D20" s="188"/>
      <c r="E20" s="189"/>
      <c r="F20" s="190"/>
      <c r="G20" s="189" t="str">
        <f t="shared" si="0"/>
        <v/>
      </c>
      <c r="H20" s="189" t="str">
        <f t="shared" si="1"/>
        <v/>
      </c>
      <c r="I20" s="199"/>
    </row>
    <row r="21" spans="1:9">
      <c r="A21" s="186" t="str">
        <f>IF(B21="","",COUNT(A$5:A20)+1)</f>
        <v/>
      </c>
      <c r="B21" s="187"/>
      <c r="C21" s="187"/>
      <c r="D21" s="188"/>
      <c r="E21" s="189"/>
      <c r="F21" s="190"/>
      <c r="G21" s="189" t="str">
        <f t="shared" si="0"/>
        <v/>
      </c>
      <c r="H21" s="189" t="str">
        <f t="shared" si="1"/>
        <v/>
      </c>
      <c r="I21" s="199"/>
    </row>
    <row r="22" spans="1:9">
      <c r="A22" s="186" t="str">
        <f>IF(B22="","",COUNT(A$5:A21)+1)</f>
        <v/>
      </c>
      <c r="B22" s="187"/>
      <c r="C22" s="187"/>
      <c r="D22" s="188"/>
      <c r="E22" s="189"/>
      <c r="F22" s="190"/>
      <c r="G22" s="189" t="str">
        <f t="shared" si="0"/>
        <v/>
      </c>
      <c r="H22" s="189" t="str">
        <f t="shared" si="1"/>
        <v/>
      </c>
      <c r="I22" s="199"/>
    </row>
    <row r="23" spans="1:9">
      <c r="A23" s="186" t="str">
        <f>IF(B23="","",COUNT(A$5:A22)+1)</f>
        <v/>
      </c>
      <c r="B23" s="187"/>
      <c r="C23" s="187"/>
      <c r="D23" s="188"/>
      <c r="E23" s="189"/>
      <c r="F23" s="190"/>
      <c r="G23" s="189" t="str">
        <f t="shared" si="0"/>
        <v/>
      </c>
      <c r="H23" s="189" t="str">
        <f t="shared" si="1"/>
        <v/>
      </c>
      <c r="I23" s="199"/>
    </row>
    <row r="24" spans="1:9">
      <c r="A24" s="186" t="str">
        <f>IF(B24="","",COUNT(A$5:A23)+1)</f>
        <v/>
      </c>
      <c r="B24" s="187"/>
      <c r="C24" s="187"/>
      <c r="D24" s="188"/>
      <c r="E24" s="189"/>
      <c r="F24" s="190"/>
      <c r="G24" s="189" t="str">
        <f t="shared" si="0"/>
        <v/>
      </c>
      <c r="H24" s="189" t="str">
        <f t="shared" si="1"/>
        <v/>
      </c>
      <c r="I24" s="199"/>
    </row>
    <row r="25" spans="1:9">
      <c r="A25" s="186" t="str">
        <f>IF(B25="","",COUNT(A$5:A24)+1)</f>
        <v/>
      </c>
      <c r="B25" s="187"/>
      <c r="C25" s="187"/>
      <c r="D25" s="188"/>
      <c r="E25" s="189"/>
      <c r="F25" s="190"/>
      <c r="G25" s="189" t="str">
        <f t="shared" si="0"/>
        <v/>
      </c>
      <c r="H25" s="189" t="str">
        <f t="shared" si="1"/>
        <v/>
      </c>
      <c r="I25" s="199"/>
    </row>
    <row r="26" spans="1:9">
      <c r="A26" s="191" t="s">
        <v>1450</v>
      </c>
      <c r="B26" s="191"/>
      <c r="C26" s="191"/>
      <c r="D26" s="192"/>
      <c r="E26" s="189">
        <f>SUM(E6:E25)</f>
        <v>0</v>
      </c>
      <c r="F26" s="190"/>
      <c r="G26" s="189">
        <f>SUM(G6:G25)</f>
        <v>0</v>
      </c>
      <c r="H26" s="189">
        <f>SUM(H6:H25)</f>
        <v>0</v>
      </c>
      <c r="I26" s="199"/>
    </row>
    <row r="27" spans="1:8">
      <c r="A27" s="173" t="str">
        <f>封面!D11&amp;封面!G11</f>
        <v>产权持有单位填表人：丁旭伟</v>
      </c>
      <c r="B27" s="193"/>
      <c r="C27" s="193"/>
      <c r="D27" s="193"/>
      <c r="E27" s="193"/>
      <c r="F27" s="194"/>
      <c r="H27" s="195" t="str">
        <f>"评估人员："&amp;封面!G38</f>
        <v>评估人员：</v>
      </c>
    </row>
    <row r="28" spans="1:6">
      <c r="A28" s="173" t="str">
        <f>CONCATENATE(封面!D13,封面!F13,封面!G13,封面!H13,封面!I13,封面!J13,封面!K13)</f>
        <v>填表日期：2023年11月7日</v>
      </c>
      <c r="B28" s="193"/>
      <c r="C28" s="193"/>
      <c r="D28" s="193"/>
      <c r="E28" s="193"/>
      <c r="F28" s="194"/>
    </row>
    <row r="29" spans="1:6">
      <c r="A29" s="196"/>
      <c r="B29" s="193"/>
      <c r="C29" s="193"/>
      <c r="D29" s="193"/>
      <c r="E29" s="193"/>
      <c r="F29" s="194"/>
    </row>
    <row r="30" spans="1:6">
      <c r="A30" s="196"/>
      <c r="B30" s="193"/>
      <c r="C30" s="193"/>
      <c r="D30" s="193"/>
      <c r="E30" s="193"/>
      <c r="F30" s="194"/>
    </row>
    <row r="31" spans="1:6">
      <c r="A31" s="196"/>
      <c r="B31" s="193"/>
      <c r="C31" s="193"/>
      <c r="D31" s="193"/>
      <c r="E31" s="193"/>
      <c r="F31" s="194"/>
    </row>
    <row r="32" spans="1:6">
      <c r="A32" s="196"/>
      <c r="B32" s="193"/>
      <c r="C32" s="193"/>
      <c r="D32" s="193"/>
      <c r="E32" s="193"/>
      <c r="F32" s="194"/>
    </row>
    <row r="33" spans="1:6">
      <c r="A33" s="196"/>
      <c r="B33" s="193"/>
      <c r="C33" s="193"/>
      <c r="D33" s="193"/>
      <c r="E33" s="193"/>
      <c r="F33" s="194"/>
    </row>
  </sheetData>
  <mergeCells count="3">
    <mergeCell ref="A2:I2"/>
    <mergeCell ref="A3:I3"/>
    <mergeCell ref="A26:B26"/>
  </mergeCells>
  <hyperlinks>
    <hyperlink ref="A1" location="索引目录!I23" display="返回索引页"/>
    <hyperlink ref="B1" location="'非流动负债汇总 '!B9" display="返回"/>
  </hyperlinks>
  <pageMargins left="0.707638888888889" right="0.707638888888889" top="0.747916666666667" bottom="0.747916666666667" header="0.313888888888889" footer="0.313888888888889"/>
  <pageSetup paperSize="9" scale="79" orientation="landscape"/>
  <headerFooter/>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H29"/>
  <sheetViews>
    <sheetView topLeftCell="A13" workbookViewId="0">
      <selection activeCell="L19" sqref="L19"/>
    </sheetView>
  </sheetViews>
  <sheetFormatPr defaultColWidth="9" defaultRowHeight="15.75" customHeight="1" outlineLevelCol="7"/>
  <cols>
    <col min="1" max="1" width="8.08333333333333" style="139" customWidth="1"/>
    <col min="2" max="2" width="31.6666666666667" style="139" customWidth="1"/>
    <col min="3" max="3" width="15.6666666666667" style="140" customWidth="1"/>
    <col min="4" max="5" width="17.1666666666667" style="139" customWidth="1" outlineLevel="1"/>
    <col min="6" max="7" width="22.1666666666667" style="139" customWidth="1"/>
    <col min="8" max="8" width="20.0833333333333" style="139" customWidth="1"/>
    <col min="9" max="16384" width="9" style="139"/>
  </cols>
  <sheetData>
    <row r="1" customHeight="1" spans="1:8">
      <c r="A1" s="142" t="s">
        <v>118</v>
      </c>
      <c r="B1" s="165" t="s">
        <v>261</v>
      </c>
      <c r="C1" s="166"/>
      <c r="D1" s="167"/>
      <c r="E1" s="167"/>
      <c r="F1" s="167"/>
      <c r="G1" s="167"/>
      <c r="H1" s="138"/>
    </row>
    <row r="2" s="137" customFormat="1" ht="30" customHeight="1" spans="1:8">
      <c r="A2" s="148" t="s">
        <v>1485</v>
      </c>
      <c r="B2" s="168"/>
      <c r="C2" s="168"/>
      <c r="D2" s="168"/>
      <c r="E2" s="168"/>
      <c r="F2" s="168"/>
      <c r="G2" s="168"/>
      <c r="H2" s="168"/>
    </row>
    <row r="3" ht="14.25" customHeight="1" spans="1:8">
      <c r="A3" s="138" t="str">
        <f>CONCATENATE(封面!D9,封面!F9,封面!G9,封面!H9,封面!I9,封面!J9,封面!K9)</f>
        <v>评估基准日：2023年9月30日</v>
      </c>
      <c r="B3" s="138"/>
      <c r="C3" s="138"/>
      <c r="D3" s="138"/>
      <c r="E3" s="138"/>
      <c r="F3" s="138"/>
      <c r="G3" s="138"/>
      <c r="H3" s="138"/>
    </row>
    <row r="4" customHeight="1" spans="1:8">
      <c r="A4" s="169" t="str">
        <f>封面!D7&amp;封面!F7</f>
        <v>产权持有人：杭州汽轮新能源有限公司</v>
      </c>
      <c r="D4" s="150"/>
      <c r="E4" s="150"/>
      <c r="F4" s="150"/>
      <c r="G4" s="150"/>
      <c r="H4" s="163" t="s">
        <v>120</v>
      </c>
    </row>
    <row r="5" s="138" customFormat="1" customHeight="1" spans="1:8">
      <c r="A5" s="152" t="s">
        <v>183</v>
      </c>
      <c r="B5" s="152" t="s">
        <v>633</v>
      </c>
      <c r="C5" s="153" t="s">
        <v>341</v>
      </c>
      <c r="D5" s="154" t="s">
        <v>264</v>
      </c>
      <c r="E5" s="154" t="s">
        <v>292</v>
      </c>
      <c r="F5" s="170" t="s">
        <v>265</v>
      </c>
      <c r="G5" s="170" t="s">
        <v>266</v>
      </c>
      <c r="H5" s="152" t="s">
        <v>186</v>
      </c>
    </row>
    <row r="6" customHeight="1" spans="1:8">
      <c r="A6" s="156"/>
      <c r="B6" s="157"/>
      <c r="C6" s="158"/>
      <c r="D6" s="171"/>
      <c r="E6" s="171"/>
      <c r="F6" s="172"/>
      <c r="G6" s="171"/>
      <c r="H6" s="164"/>
    </row>
    <row r="7" customHeight="1" spans="1:8">
      <c r="A7" s="156"/>
      <c r="B7" s="157"/>
      <c r="C7" s="158"/>
      <c r="D7" s="171"/>
      <c r="E7" s="171"/>
      <c r="F7" s="172"/>
      <c r="G7" s="171"/>
      <c r="H7" s="164"/>
    </row>
    <row r="8" customHeight="1" spans="1:8">
      <c r="A8" s="156"/>
      <c r="B8" s="157"/>
      <c r="C8" s="158"/>
      <c r="D8" s="171"/>
      <c r="E8" s="171"/>
      <c r="F8" s="171"/>
      <c r="G8" s="171"/>
      <c r="H8" s="164"/>
    </row>
    <row r="9" customHeight="1" spans="1:8">
      <c r="A9" s="156"/>
      <c r="B9" s="157"/>
      <c r="C9" s="158"/>
      <c r="D9" s="171"/>
      <c r="E9" s="171"/>
      <c r="F9" s="171"/>
      <c r="G9" s="171"/>
      <c r="H9" s="164"/>
    </row>
    <row r="10" customHeight="1" spans="1:8">
      <c r="A10" s="156"/>
      <c r="B10" s="157"/>
      <c r="C10" s="158"/>
      <c r="D10" s="171"/>
      <c r="E10" s="171"/>
      <c r="F10" s="171"/>
      <c r="G10" s="171"/>
      <c r="H10" s="164"/>
    </row>
    <row r="11" customHeight="1" spans="1:8">
      <c r="A11" s="156"/>
      <c r="B11" s="157"/>
      <c r="C11" s="158"/>
      <c r="D11" s="171"/>
      <c r="E11" s="171"/>
      <c r="F11" s="171"/>
      <c r="G11" s="171"/>
      <c r="H11" s="164"/>
    </row>
    <row r="12" customHeight="1" spans="1:8">
      <c r="A12" s="156"/>
      <c r="B12" s="157"/>
      <c r="C12" s="158"/>
      <c r="D12" s="171"/>
      <c r="E12" s="171"/>
      <c r="F12" s="171"/>
      <c r="G12" s="171"/>
      <c r="H12" s="164"/>
    </row>
    <row r="13" customHeight="1" spans="1:8">
      <c r="A13" s="156"/>
      <c r="B13" s="157"/>
      <c r="C13" s="158"/>
      <c r="D13" s="171"/>
      <c r="E13" s="171"/>
      <c r="F13" s="171"/>
      <c r="G13" s="171"/>
      <c r="H13" s="164"/>
    </row>
    <row r="14" customHeight="1" spans="1:8">
      <c r="A14" s="156"/>
      <c r="B14" s="157"/>
      <c r="C14" s="158"/>
      <c r="D14" s="171"/>
      <c r="E14" s="171"/>
      <c r="F14" s="171"/>
      <c r="G14" s="171"/>
      <c r="H14" s="164"/>
    </row>
    <row r="15" customHeight="1" spans="1:8">
      <c r="A15" s="156"/>
      <c r="B15" s="157"/>
      <c r="C15" s="158"/>
      <c r="D15" s="171"/>
      <c r="E15" s="171"/>
      <c r="F15" s="171"/>
      <c r="G15" s="171"/>
      <c r="H15" s="164"/>
    </row>
    <row r="16" customHeight="1" spans="1:8">
      <c r="A16" s="156"/>
      <c r="B16" s="157"/>
      <c r="C16" s="158"/>
      <c r="D16" s="171"/>
      <c r="E16" s="171"/>
      <c r="F16" s="171"/>
      <c r="G16" s="171"/>
      <c r="H16" s="164"/>
    </row>
    <row r="17" customHeight="1" spans="1:8">
      <c r="A17" s="156"/>
      <c r="B17" s="157"/>
      <c r="C17" s="158"/>
      <c r="D17" s="171"/>
      <c r="E17" s="171"/>
      <c r="F17" s="171"/>
      <c r="G17" s="171"/>
      <c r="H17" s="164"/>
    </row>
    <row r="18" customHeight="1" spans="1:8">
      <c r="A18" s="156"/>
      <c r="B18" s="157"/>
      <c r="C18" s="158"/>
      <c r="D18" s="171"/>
      <c r="E18" s="171"/>
      <c r="F18" s="171"/>
      <c r="G18" s="171"/>
      <c r="H18" s="164"/>
    </row>
    <row r="19" customHeight="1" spans="1:8">
      <c r="A19" s="156"/>
      <c r="B19" s="157"/>
      <c r="C19" s="158"/>
      <c r="D19" s="171"/>
      <c r="E19" s="171"/>
      <c r="F19" s="171"/>
      <c r="G19" s="171"/>
      <c r="H19" s="164"/>
    </row>
    <row r="20" customHeight="1" spans="1:8">
      <c r="A20" s="156"/>
      <c r="B20" s="157"/>
      <c r="C20" s="158"/>
      <c r="D20" s="171"/>
      <c r="E20" s="171"/>
      <c r="F20" s="171"/>
      <c r="G20" s="171"/>
      <c r="H20" s="164"/>
    </row>
    <row r="21" customHeight="1" spans="1:8">
      <c r="A21" s="156"/>
      <c r="B21" s="157"/>
      <c r="C21" s="158"/>
      <c r="D21" s="171"/>
      <c r="E21" s="171"/>
      <c r="F21" s="171"/>
      <c r="G21" s="171"/>
      <c r="H21" s="164"/>
    </row>
    <row r="22" customHeight="1" spans="1:8">
      <c r="A22" s="156"/>
      <c r="B22" s="157"/>
      <c r="C22" s="158"/>
      <c r="D22" s="171"/>
      <c r="E22" s="171"/>
      <c r="F22" s="171"/>
      <c r="G22" s="171"/>
      <c r="H22" s="164"/>
    </row>
    <row r="23" customHeight="1" spans="1:8">
      <c r="A23" s="156"/>
      <c r="B23" s="157"/>
      <c r="C23" s="158"/>
      <c r="D23" s="171"/>
      <c r="E23" s="171"/>
      <c r="F23" s="171"/>
      <c r="G23" s="171"/>
      <c r="H23" s="164"/>
    </row>
    <row r="24" customHeight="1" spans="1:8">
      <c r="A24" s="156"/>
      <c r="B24" s="157"/>
      <c r="C24" s="158"/>
      <c r="D24" s="171"/>
      <c r="E24" s="171"/>
      <c r="F24" s="171"/>
      <c r="G24" s="171"/>
      <c r="H24" s="164"/>
    </row>
    <row r="25" customHeight="1" spans="1:8">
      <c r="A25" s="156"/>
      <c r="B25" s="157"/>
      <c r="C25" s="158"/>
      <c r="D25" s="171"/>
      <c r="E25" s="171"/>
      <c r="F25" s="171"/>
      <c r="G25" s="171"/>
      <c r="H25" s="164"/>
    </row>
    <row r="26" customHeight="1" spans="1:8">
      <c r="A26" s="156"/>
      <c r="B26" s="157"/>
      <c r="C26" s="158"/>
      <c r="D26" s="171"/>
      <c r="E26" s="171"/>
      <c r="F26" s="171"/>
      <c r="G26" s="171"/>
      <c r="H26" s="164"/>
    </row>
    <row r="27" customHeight="1" spans="1:8">
      <c r="A27" s="161" t="s">
        <v>1450</v>
      </c>
      <c r="B27" s="162"/>
      <c r="C27" s="158"/>
      <c r="D27" s="171">
        <f>SUM(D6:D26)</f>
        <v>0</v>
      </c>
      <c r="E27" s="171"/>
      <c r="F27" s="171">
        <f>SUM(F6:F26)</f>
        <v>0</v>
      </c>
      <c r="G27" s="171">
        <f>SUM(G6:G26)</f>
        <v>0</v>
      </c>
      <c r="H27" s="164"/>
    </row>
    <row r="28" customHeight="1" spans="1:7">
      <c r="A28" s="169" t="str">
        <f>封面!D11&amp;封面!G11</f>
        <v>产权持有单位填表人：丁旭伟</v>
      </c>
      <c r="D28" s="150"/>
      <c r="E28" s="150"/>
      <c r="F28" s="150" t="str">
        <f>"评估人员："&amp;封面!G38</f>
        <v>评估人员：</v>
      </c>
      <c r="G28" s="150"/>
    </row>
    <row r="29" customHeight="1" spans="1:7">
      <c r="A29" s="139" t="str">
        <f>CONCATENATE(封面!D13,封面!F13,封面!G13,封面!H13,封面!I13,封面!J13,封面!K13)</f>
        <v>填表日期：2023年11月7日</v>
      </c>
      <c r="D29" s="150"/>
      <c r="E29" s="150"/>
      <c r="F29" s="150"/>
      <c r="G29" s="150"/>
    </row>
  </sheetData>
  <mergeCells count="3">
    <mergeCell ref="A2:H2"/>
    <mergeCell ref="A3:H3"/>
    <mergeCell ref="A27:B27"/>
  </mergeCells>
  <hyperlinks>
    <hyperlink ref="A1" location="索引目录!I25" display="返回索引页"/>
    <hyperlink ref="B1" location="'非流动负债汇总 '!B11" display="返回"/>
  </hyperlinks>
  <printOptions horizontalCentered="1"/>
  <pageMargins left="0.354166666666667" right="0.354166666666667" top="0.786805555555556" bottom="0.786805555555556" header="1.02291666666667" footer="0.511805555555556"/>
  <pageSetup paperSize="9" scale="85" fitToHeight="0" orientation="landscape"/>
  <headerFooter alignWithMargins="0">
    <oddHeader>&amp;R&amp;"宋体,常规"&amp;10表&amp;"Times New Roman,常规"6-6
&amp;"宋体,常规"共&amp;"Times New Roman,常规"&amp;N&amp;"宋体,常规"页第&amp;"Times New Roman,常规"&amp;P&amp;"宋体,常规"页</oddHeader>
  </headerFooter>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9"/>
  <sheetViews>
    <sheetView workbookViewId="0">
      <selection activeCell="L19" sqref="L19"/>
    </sheetView>
  </sheetViews>
  <sheetFormatPr defaultColWidth="9" defaultRowHeight="15.75" customHeight="1"/>
  <cols>
    <col min="1" max="1" width="6.16666666666667" style="139" customWidth="1"/>
    <col min="2" max="2" width="27.6666666666667" style="139" customWidth="1"/>
    <col min="3" max="3" width="14.1666666666667" style="140" customWidth="1"/>
    <col min="4" max="4" width="19.5" style="139" customWidth="1"/>
    <col min="5" max="6" width="16.5" style="139" customWidth="1" outlineLevel="1"/>
    <col min="7" max="8" width="18.6666666666667" style="141" customWidth="1"/>
    <col min="9" max="9" width="15.5" style="139" customWidth="1"/>
    <col min="10" max="16384" width="9" style="139"/>
  </cols>
  <sheetData>
    <row r="1" customHeight="1" spans="1:9">
      <c r="A1" s="142" t="s">
        <v>118</v>
      </c>
      <c r="B1" s="143" t="s">
        <v>261</v>
      </c>
      <c r="C1" s="144"/>
      <c r="D1" s="145"/>
      <c r="E1" s="146"/>
      <c r="F1" s="146"/>
      <c r="G1" s="147"/>
      <c r="H1" s="147"/>
      <c r="I1" s="145"/>
    </row>
    <row r="2" s="137" customFormat="1" ht="30" customHeight="1" spans="1:9">
      <c r="A2" s="148" t="s">
        <v>1486</v>
      </c>
      <c r="B2" s="149"/>
      <c r="C2" s="149"/>
      <c r="D2" s="149"/>
      <c r="E2" s="149"/>
      <c r="F2" s="149"/>
      <c r="G2" s="149"/>
      <c r="H2" s="149"/>
      <c r="I2" s="149"/>
    </row>
    <row r="3" ht="14.25" customHeight="1" spans="1:9">
      <c r="A3" s="138" t="str">
        <f>CONCATENATE(封面!D9,封面!F9,封面!G9,封面!H9,封面!I9,封面!J9,封面!K9)</f>
        <v>评估基准日：2023年9月30日</v>
      </c>
      <c r="B3" s="138"/>
      <c r="C3" s="138"/>
      <c r="D3" s="138"/>
      <c r="E3" s="138"/>
      <c r="F3" s="138"/>
      <c r="G3" s="138"/>
      <c r="H3" s="138"/>
      <c r="I3" s="138"/>
    </row>
    <row r="4" customHeight="1" spans="1:9">
      <c r="A4" s="139" t="str">
        <f>封面!D7&amp;封面!F7</f>
        <v>产权持有人：杭州汽轮新能源有限公司</v>
      </c>
      <c r="E4" s="150"/>
      <c r="F4" s="150"/>
      <c r="G4" s="151"/>
      <c r="H4" s="151"/>
      <c r="I4" s="163" t="s">
        <v>120</v>
      </c>
    </row>
    <row r="5" s="138" customFormat="1" customHeight="1" spans="1:9">
      <c r="A5" s="152" t="s">
        <v>183</v>
      </c>
      <c r="B5" s="152" t="s">
        <v>335</v>
      </c>
      <c r="C5" s="153" t="s">
        <v>341</v>
      </c>
      <c r="D5" s="152" t="s">
        <v>1067</v>
      </c>
      <c r="E5" s="154" t="s">
        <v>264</v>
      </c>
      <c r="F5" s="154" t="s">
        <v>292</v>
      </c>
      <c r="G5" s="155" t="s">
        <v>265</v>
      </c>
      <c r="H5" s="155" t="s">
        <v>266</v>
      </c>
      <c r="I5" s="152" t="s">
        <v>186</v>
      </c>
    </row>
    <row r="6" customHeight="1" spans="1:9">
      <c r="A6" s="156"/>
      <c r="B6" s="157"/>
      <c r="C6" s="158"/>
      <c r="D6" s="156"/>
      <c r="E6" s="159"/>
      <c r="F6" s="159"/>
      <c r="G6" s="160"/>
      <c r="H6" s="160"/>
      <c r="I6" s="164"/>
    </row>
    <row r="7" customHeight="1" spans="1:9">
      <c r="A7" s="156"/>
      <c r="B7" s="157"/>
      <c r="C7" s="158"/>
      <c r="D7" s="156"/>
      <c r="E7" s="159"/>
      <c r="F7" s="159"/>
      <c r="G7" s="160"/>
      <c r="H7" s="160"/>
      <c r="I7" s="164"/>
    </row>
    <row r="8" customHeight="1" spans="1:9">
      <c r="A8" s="156"/>
      <c r="B8" s="157"/>
      <c r="C8" s="158"/>
      <c r="D8" s="156"/>
      <c r="E8" s="159"/>
      <c r="F8" s="159"/>
      <c r="G8" s="160"/>
      <c r="H8" s="160"/>
      <c r="I8" s="164"/>
    </row>
    <row r="9" customHeight="1" spans="1:9">
      <c r="A9" s="156"/>
      <c r="B9" s="157"/>
      <c r="C9" s="158"/>
      <c r="D9" s="156"/>
      <c r="E9" s="159"/>
      <c r="F9" s="159"/>
      <c r="G9" s="160"/>
      <c r="H9" s="160"/>
      <c r="I9" s="164"/>
    </row>
    <row r="10" customHeight="1" spans="1:9">
      <c r="A10" s="156"/>
      <c r="B10" s="157"/>
      <c r="C10" s="158"/>
      <c r="D10" s="156"/>
      <c r="E10" s="159"/>
      <c r="F10" s="159"/>
      <c r="G10" s="160"/>
      <c r="H10" s="160"/>
      <c r="I10" s="164"/>
    </row>
    <row r="11" customHeight="1" spans="1:9">
      <c r="A11" s="156"/>
      <c r="B11" s="157"/>
      <c r="C11" s="158"/>
      <c r="D11" s="156"/>
      <c r="E11" s="159"/>
      <c r="F11" s="159"/>
      <c r="G11" s="160"/>
      <c r="H11" s="160"/>
      <c r="I11" s="164"/>
    </row>
    <row r="12" customHeight="1" spans="1:9">
      <c r="A12" s="156"/>
      <c r="B12" s="157"/>
      <c r="C12" s="158"/>
      <c r="D12" s="156"/>
      <c r="E12" s="159"/>
      <c r="F12" s="159"/>
      <c r="G12" s="160"/>
      <c r="H12" s="160"/>
      <c r="I12" s="164"/>
    </row>
    <row r="13" customHeight="1" spans="1:9">
      <c r="A13" s="156"/>
      <c r="B13" s="157"/>
      <c r="C13" s="158"/>
      <c r="D13" s="156"/>
      <c r="E13" s="159"/>
      <c r="F13" s="159"/>
      <c r="G13" s="160"/>
      <c r="H13" s="160"/>
      <c r="I13" s="164"/>
    </row>
    <row r="14" customHeight="1" spans="1:9">
      <c r="A14" s="156"/>
      <c r="B14" s="157"/>
      <c r="C14" s="158"/>
      <c r="D14" s="156"/>
      <c r="E14" s="159"/>
      <c r="F14" s="159"/>
      <c r="G14" s="160"/>
      <c r="H14" s="160"/>
      <c r="I14" s="164"/>
    </row>
    <row r="15" customHeight="1" spans="1:9">
      <c r="A15" s="156"/>
      <c r="B15" s="157"/>
      <c r="C15" s="158"/>
      <c r="D15" s="156"/>
      <c r="E15" s="159"/>
      <c r="F15" s="159"/>
      <c r="G15" s="160"/>
      <c r="H15" s="160"/>
      <c r="I15" s="164"/>
    </row>
    <row r="16" customHeight="1" spans="1:9">
      <c r="A16" s="156"/>
      <c r="B16" s="157"/>
      <c r="C16" s="158"/>
      <c r="D16" s="156"/>
      <c r="E16" s="159"/>
      <c r="F16" s="159"/>
      <c r="G16" s="160"/>
      <c r="H16" s="160"/>
      <c r="I16" s="164"/>
    </row>
    <row r="17" customHeight="1" spans="1:9">
      <c r="A17" s="156"/>
      <c r="B17" s="157"/>
      <c r="C17" s="158"/>
      <c r="D17" s="156"/>
      <c r="E17" s="159"/>
      <c r="F17" s="159"/>
      <c r="G17" s="160"/>
      <c r="H17" s="160"/>
      <c r="I17" s="164"/>
    </row>
    <row r="18" customHeight="1" spans="1:9">
      <c r="A18" s="156"/>
      <c r="B18" s="157"/>
      <c r="C18" s="158"/>
      <c r="D18" s="156"/>
      <c r="E18" s="159"/>
      <c r="F18" s="159"/>
      <c r="G18" s="160"/>
      <c r="H18" s="160"/>
      <c r="I18" s="164"/>
    </row>
    <row r="19" customHeight="1" spans="1:9">
      <c r="A19" s="156"/>
      <c r="B19" s="157"/>
      <c r="C19" s="158"/>
      <c r="D19" s="156"/>
      <c r="E19" s="159"/>
      <c r="F19" s="159"/>
      <c r="G19" s="160"/>
      <c r="H19" s="160"/>
      <c r="I19" s="164"/>
    </row>
    <row r="20" customHeight="1" spans="1:9">
      <c r="A20" s="156"/>
      <c r="B20" s="157"/>
      <c r="C20" s="158"/>
      <c r="D20" s="156"/>
      <c r="E20" s="159"/>
      <c r="F20" s="159"/>
      <c r="G20" s="160"/>
      <c r="H20" s="160"/>
      <c r="I20" s="164"/>
    </row>
    <row r="21" customHeight="1" spans="1:9">
      <c r="A21" s="156"/>
      <c r="B21" s="157"/>
      <c r="C21" s="158"/>
      <c r="D21" s="156"/>
      <c r="E21" s="159"/>
      <c r="F21" s="159"/>
      <c r="G21" s="160"/>
      <c r="H21" s="160"/>
      <c r="I21" s="164"/>
    </row>
    <row r="22" customHeight="1" spans="1:9">
      <c r="A22" s="156"/>
      <c r="B22" s="157"/>
      <c r="C22" s="158"/>
      <c r="D22" s="156"/>
      <c r="E22" s="159"/>
      <c r="F22" s="159"/>
      <c r="G22" s="160"/>
      <c r="H22" s="160"/>
      <c r="I22" s="164"/>
    </row>
    <row r="23" customHeight="1" spans="1:9">
      <c r="A23" s="156"/>
      <c r="B23" s="157"/>
      <c r="C23" s="158"/>
      <c r="D23" s="156"/>
      <c r="E23" s="159"/>
      <c r="F23" s="159"/>
      <c r="G23" s="160"/>
      <c r="H23" s="160"/>
      <c r="I23" s="164"/>
    </row>
    <row r="24" customHeight="1" spans="1:9">
      <c r="A24" s="156"/>
      <c r="B24" s="157"/>
      <c r="C24" s="158"/>
      <c r="D24" s="156"/>
      <c r="E24" s="159"/>
      <c r="F24" s="159"/>
      <c r="G24" s="160"/>
      <c r="H24" s="160"/>
      <c r="I24" s="164"/>
    </row>
    <row r="25" customHeight="1" spans="1:9">
      <c r="A25" s="156"/>
      <c r="B25" s="157"/>
      <c r="C25" s="158"/>
      <c r="D25" s="156"/>
      <c r="E25" s="159"/>
      <c r="F25" s="159"/>
      <c r="G25" s="160"/>
      <c r="H25" s="160"/>
      <c r="I25" s="164"/>
    </row>
    <row r="26" customHeight="1" spans="1:9">
      <c r="A26" s="156"/>
      <c r="B26" s="157"/>
      <c r="C26" s="158"/>
      <c r="D26" s="156"/>
      <c r="E26" s="159"/>
      <c r="F26" s="159"/>
      <c r="G26" s="160"/>
      <c r="H26" s="160"/>
      <c r="I26" s="164"/>
    </row>
    <row r="27" customHeight="1" spans="1:9">
      <c r="A27" s="161" t="s">
        <v>1450</v>
      </c>
      <c r="B27" s="162"/>
      <c r="C27" s="158"/>
      <c r="D27" s="156"/>
      <c r="E27" s="159">
        <f>SUM(E6:E26)</f>
        <v>0</v>
      </c>
      <c r="F27" s="159"/>
      <c r="G27" s="160">
        <f>SUM(G6:G26)</f>
        <v>0</v>
      </c>
      <c r="H27" s="160">
        <f>SUM(H6:H26)</f>
        <v>0</v>
      </c>
      <c r="I27" s="164"/>
    </row>
    <row r="28" customHeight="1" spans="1:8">
      <c r="A28" s="139" t="str">
        <f>封面!D11&amp;封面!G11</f>
        <v>产权持有单位填表人：丁旭伟</v>
      </c>
      <c r="E28" s="150"/>
      <c r="F28" s="150"/>
      <c r="G28" s="151" t="str">
        <f>"评估人员："&amp;封面!G38</f>
        <v>评估人员：</v>
      </c>
      <c r="H28" s="151"/>
    </row>
    <row r="29" customHeight="1" spans="1:8">
      <c r="A29" s="139" t="str">
        <f>CONCATENATE(封面!D13,封面!F13,封面!G13,封面!H13,封面!I13,封面!J13,封面!K13)</f>
        <v>填表日期：2023年11月7日</v>
      </c>
      <c r="E29" s="150"/>
      <c r="F29" s="150"/>
      <c r="G29" s="151"/>
      <c r="H29" s="151"/>
    </row>
  </sheetData>
  <mergeCells count="3">
    <mergeCell ref="A2:I2"/>
    <mergeCell ref="A3:I3"/>
    <mergeCell ref="A27:B27"/>
  </mergeCells>
  <hyperlinks>
    <hyperlink ref="A1" location="索引目录!I26" display="返回索引页"/>
    <hyperlink ref="B1" location="'非流动负债汇总 '!B12" display="返回"/>
  </hyperlinks>
  <printOptions horizontalCentered="1"/>
  <pageMargins left="0.354166666666667" right="0.354166666666667" top="0.786805555555556" bottom="0.786805555555556" header="1.0625" footer="0.511805555555556"/>
  <pageSetup paperSize="9" scale="85" fitToHeight="0" orientation="landscape"/>
  <headerFooter alignWithMargins="0">
    <oddHeader>&amp;R&amp;"宋体,常规"&amp;10表&amp;"Times New Roman,常规"6-7
&amp;"宋体,常规"共&amp;"Times New Roman,常规"&amp;N&amp;"宋体,常规"页第&amp;"Times New Roman,常规"&amp;P&amp;"宋体,常规"页</oddHeader>
  </headerFooter>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1:K58"/>
  <sheetViews>
    <sheetView zoomScale="60" zoomScaleNormal="60" topLeftCell="A7" workbookViewId="0">
      <selection activeCell="C17" sqref="C17"/>
    </sheetView>
  </sheetViews>
  <sheetFormatPr defaultColWidth="9" defaultRowHeight="15.75"/>
  <cols>
    <col min="1" max="1" width="16.0833333333333" customWidth="1"/>
    <col min="2" max="2" width="27.1666666666667" customWidth="1"/>
    <col min="3" max="3" width="43.5" style="104" customWidth="1"/>
    <col min="4" max="4" width="20.1666666666667" customWidth="1"/>
    <col min="5" max="5" width="30" customWidth="1"/>
    <col min="6" max="6" width="30.4166666666667" customWidth="1"/>
    <col min="7" max="7" width="20.5833333333333" customWidth="1"/>
    <col min="8" max="8" width="20.1666666666667" customWidth="1"/>
    <col min="11" max="11" width="8.66666666666667" customWidth="1"/>
    <col min="12" max="12" width="16" style="105" customWidth="1"/>
  </cols>
  <sheetData>
    <row r="1" ht="31.5" spans="1:8">
      <c r="A1" s="5" t="s">
        <v>1487</v>
      </c>
      <c r="B1" s="6"/>
      <c r="C1" s="6"/>
      <c r="D1" s="6"/>
      <c r="E1" s="6"/>
      <c r="F1" s="6"/>
      <c r="G1" s="6"/>
      <c r="H1" s="6"/>
    </row>
    <row r="2" spans="1:11">
      <c r="A2" s="9" t="s">
        <v>500</v>
      </c>
      <c r="B2" s="106" t="s">
        <v>1488</v>
      </c>
      <c r="C2" s="9" t="s">
        <v>1489</v>
      </c>
      <c r="D2" s="9" t="s">
        <v>1490</v>
      </c>
      <c r="E2" s="9" t="s">
        <v>1491</v>
      </c>
      <c r="F2" s="9" t="s">
        <v>1492</v>
      </c>
      <c r="G2" s="107" t="s">
        <v>1493</v>
      </c>
      <c r="H2" s="11" t="s">
        <v>186</v>
      </c>
      <c r="K2" s="136"/>
    </row>
    <row r="3" ht="42.75" spans="1:8">
      <c r="A3" s="21" t="s">
        <v>1494</v>
      </c>
      <c r="B3" s="21" t="s">
        <v>1495</v>
      </c>
      <c r="C3" s="108"/>
      <c r="D3" s="34" t="s">
        <v>1496</v>
      </c>
      <c r="E3" s="37" t="s">
        <v>1497</v>
      </c>
      <c r="F3" s="21" t="s">
        <v>1498</v>
      </c>
      <c r="G3" s="21" t="s">
        <v>1498</v>
      </c>
      <c r="H3" s="17"/>
    </row>
    <row r="4" ht="28.5" spans="1:8">
      <c r="A4" s="17"/>
      <c r="B4" s="21" t="s">
        <v>1499</v>
      </c>
      <c r="C4" s="108"/>
      <c r="D4" s="34" t="s">
        <v>1496</v>
      </c>
      <c r="E4" s="35" t="s">
        <v>1500</v>
      </c>
      <c r="F4" s="21" t="s">
        <v>1501</v>
      </c>
      <c r="G4" s="17" t="s">
        <v>1502</v>
      </c>
      <c r="H4" s="17"/>
    </row>
    <row r="5" ht="28.5" spans="1:8">
      <c r="A5" s="17"/>
      <c r="B5" s="21" t="s">
        <v>1503</v>
      </c>
      <c r="C5" s="108"/>
      <c r="D5" s="34" t="s">
        <v>1496</v>
      </c>
      <c r="E5" s="35" t="s">
        <v>1504</v>
      </c>
      <c r="F5" s="17" t="s">
        <v>1505</v>
      </c>
      <c r="G5" s="17" t="s">
        <v>1506</v>
      </c>
      <c r="H5" s="17"/>
    </row>
    <row r="6" spans="1:8">
      <c r="A6" s="109" t="s">
        <v>1507</v>
      </c>
      <c r="B6" s="110" t="s">
        <v>1508</v>
      </c>
      <c r="C6" s="111" t="s">
        <v>1509</v>
      </c>
      <c r="D6" s="34" t="s">
        <v>1510</v>
      </c>
      <c r="E6" s="35"/>
      <c r="F6" s="17"/>
      <c r="G6" s="17"/>
      <c r="H6" s="17"/>
    </row>
    <row r="7" spans="1:8">
      <c r="A7" s="112"/>
      <c r="B7" s="110" t="s">
        <v>1511</v>
      </c>
      <c r="C7" s="34" t="s">
        <v>1512</v>
      </c>
      <c r="D7" s="34" t="s">
        <v>1510</v>
      </c>
      <c r="E7" s="35"/>
      <c r="F7" s="17"/>
      <c r="G7" s="17"/>
      <c r="H7" s="17"/>
    </row>
    <row r="8" ht="57" spans="1:8">
      <c r="A8" s="21" t="s">
        <v>1513</v>
      </c>
      <c r="B8" s="113" t="s">
        <v>1514</v>
      </c>
      <c r="C8" s="108"/>
      <c r="D8" s="34" t="s">
        <v>1496</v>
      </c>
      <c r="E8" s="35" t="s">
        <v>1515</v>
      </c>
      <c r="F8" s="17" t="s">
        <v>1516</v>
      </c>
      <c r="G8" s="21" t="s">
        <v>1517</v>
      </c>
      <c r="H8" s="17" t="s">
        <v>1518</v>
      </c>
    </row>
    <row r="9" ht="42.75" spans="1:8">
      <c r="A9" s="17"/>
      <c r="B9" s="17" t="s">
        <v>1519</v>
      </c>
      <c r="C9" s="108"/>
      <c r="D9" s="34" t="s">
        <v>1496</v>
      </c>
      <c r="E9" s="35" t="s">
        <v>1520</v>
      </c>
      <c r="F9" s="17" t="s">
        <v>1521</v>
      </c>
      <c r="G9" s="21" t="s">
        <v>1517</v>
      </c>
      <c r="H9" s="17" t="s">
        <v>1522</v>
      </c>
    </row>
    <row r="10" ht="28.5" spans="1:8">
      <c r="A10" s="17"/>
      <c r="B10" s="17" t="s">
        <v>1523</v>
      </c>
      <c r="C10" s="108"/>
      <c r="D10" s="34" t="s">
        <v>1496</v>
      </c>
      <c r="E10" s="35" t="s">
        <v>1524</v>
      </c>
      <c r="F10" s="17" t="s">
        <v>1525</v>
      </c>
      <c r="G10" s="17" t="s">
        <v>1526</v>
      </c>
      <c r="H10" s="17"/>
    </row>
    <row r="11" ht="28.5" spans="1:8">
      <c r="A11" s="17"/>
      <c r="B11" s="17" t="s">
        <v>1527</v>
      </c>
      <c r="C11" s="108"/>
      <c r="D11" s="34" t="s">
        <v>1496</v>
      </c>
      <c r="E11" s="35" t="s">
        <v>1528</v>
      </c>
      <c r="F11" s="17" t="s">
        <v>1525</v>
      </c>
      <c r="G11" s="17" t="s">
        <v>1526</v>
      </c>
      <c r="H11" s="17"/>
    </row>
    <row r="12" spans="1:8">
      <c r="A12" s="17"/>
      <c r="B12" s="17" t="s">
        <v>1529</v>
      </c>
      <c r="C12" s="114" t="str">
        <f>三年一期简表!E3</f>
        <v>2023年9月30日</v>
      </c>
      <c r="D12" s="34" t="s">
        <v>1530</v>
      </c>
      <c r="E12" s="35" t="s">
        <v>1531</v>
      </c>
      <c r="F12" s="17" t="s">
        <v>1525</v>
      </c>
      <c r="G12" s="17" t="s">
        <v>1526</v>
      </c>
      <c r="H12" s="17"/>
    </row>
    <row r="13" ht="42.75" spans="1:8">
      <c r="A13" s="17"/>
      <c r="B13" s="17" t="s">
        <v>1532</v>
      </c>
      <c r="C13" s="114">
        <f>C12+IF(MOD(CONCATENATE((LEFT(C12,4)))+1,4)=0,365,364)</f>
        <v>45564</v>
      </c>
      <c r="D13" s="34" t="s">
        <v>1530</v>
      </c>
      <c r="E13" s="35" t="s">
        <v>1533</v>
      </c>
      <c r="F13" s="17" t="s">
        <v>1534</v>
      </c>
      <c r="G13" s="17" t="s">
        <v>1535</v>
      </c>
      <c r="H13" s="17"/>
    </row>
    <row r="14" spans="1:8">
      <c r="A14" s="17"/>
      <c r="B14" s="17" t="s">
        <v>1536</v>
      </c>
      <c r="C14" s="115" t="s">
        <v>1537</v>
      </c>
      <c r="D14" s="34" t="s">
        <v>1496</v>
      </c>
      <c r="E14" s="35" t="s">
        <v>1538</v>
      </c>
      <c r="F14" s="17" t="s">
        <v>1525</v>
      </c>
      <c r="G14" s="17" t="s">
        <v>1526</v>
      </c>
      <c r="H14" s="17"/>
    </row>
    <row r="15" ht="93" spans="1:8">
      <c r="A15" s="17"/>
      <c r="B15" s="17" t="s">
        <v>1539</v>
      </c>
      <c r="C15" s="34"/>
      <c r="D15" s="34" t="s">
        <v>1510</v>
      </c>
      <c r="E15" s="35" t="s">
        <v>1540</v>
      </c>
      <c r="F15" s="17" t="s">
        <v>1541</v>
      </c>
      <c r="G15" s="17" t="s">
        <v>1542</v>
      </c>
      <c r="H15" s="21" t="s">
        <v>1543</v>
      </c>
    </row>
    <row r="16" ht="28.5" spans="1:8">
      <c r="A16" s="17"/>
      <c r="B16" s="113" t="s">
        <v>1544</v>
      </c>
      <c r="C16" s="34"/>
      <c r="D16" s="34" t="s">
        <v>1510</v>
      </c>
      <c r="E16" s="35" t="s">
        <v>1545</v>
      </c>
      <c r="F16" s="17" t="s">
        <v>1546</v>
      </c>
      <c r="G16" s="17" t="s">
        <v>1547</v>
      </c>
      <c r="H16" s="113"/>
    </row>
    <row r="17" ht="47.25" spans="1:8">
      <c r="A17" s="17"/>
      <c r="B17" s="17" t="s">
        <v>1548</v>
      </c>
      <c r="C17" s="116"/>
      <c r="D17" s="34" t="s">
        <v>1496</v>
      </c>
      <c r="E17" s="35" t="s">
        <v>1549</v>
      </c>
      <c r="F17" s="17" t="s">
        <v>1550</v>
      </c>
      <c r="G17" s="17" t="s">
        <v>1550</v>
      </c>
      <c r="H17" s="17"/>
    </row>
    <row r="18" ht="57" spans="1:8">
      <c r="A18" s="17"/>
      <c r="B18" s="17" t="s">
        <v>1551</v>
      </c>
      <c r="C18" s="117" t="s">
        <v>1552</v>
      </c>
      <c r="D18" s="34" t="s">
        <v>1510</v>
      </c>
      <c r="E18" s="35" t="s">
        <v>1553</v>
      </c>
      <c r="F18" s="17" t="s">
        <v>1554</v>
      </c>
      <c r="G18" s="17" t="s">
        <v>1555</v>
      </c>
      <c r="H18" s="17" t="s">
        <v>1556</v>
      </c>
    </row>
    <row r="19" ht="45.75" spans="1:8">
      <c r="A19" s="17"/>
      <c r="B19" s="17" t="s">
        <v>1557</v>
      </c>
      <c r="C19" s="117" t="str">
        <f>IF(C18="合并报表","归属于母公司股东的净资产","净资产")</f>
        <v>净资产</v>
      </c>
      <c r="D19" s="34" t="s">
        <v>1530</v>
      </c>
      <c r="E19" s="35" t="s">
        <v>1558</v>
      </c>
      <c r="F19" s="17" t="s">
        <v>1559</v>
      </c>
      <c r="G19" s="17" t="s">
        <v>1560</v>
      </c>
      <c r="H19" s="17"/>
    </row>
    <row r="20" ht="45.75" spans="1:8">
      <c r="A20" s="17"/>
      <c r="B20" s="17" t="s">
        <v>1561</v>
      </c>
      <c r="C20" s="117" t="str">
        <f>IF(C18="合并报表","归属于母公司股东的净利润","净利润")</f>
        <v>净利润</v>
      </c>
      <c r="D20" s="34" t="s">
        <v>1530</v>
      </c>
      <c r="E20" s="35" t="s">
        <v>1562</v>
      </c>
      <c r="F20" s="17" t="s">
        <v>1563</v>
      </c>
      <c r="G20" s="17" t="s">
        <v>1560</v>
      </c>
      <c r="H20" s="17"/>
    </row>
    <row r="21" ht="57" spans="1:8">
      <c r="A21" s="17"/>
      <c r="B21" s="17" t="s">
        <v>1564</v>
      </c>
      <c r="C21" s="118">
        <f>IF(C18="合并报表",三年一期简表!E4,三年一期简表!E19)</f>
        <v>0</v>
      </c>
      <c r="D21" s="34" t="s">
        <v>1530</v>
      </c>
      <c r="E21" s="35" t="s">
        <v>1565</v>
      </c>
      <c r="F21" s="17" t="s">
        <v>1566</v>
      </c>
      <c r="G21" s="17" t="s">
        <v>1567</v>
      </c>
      <c r="H21" s="17" t="s">
        <v>1568</v>
      </c>
    </row>
    <row r="22" ht="57" spans="1:8">
      <c r="A22" s="17"/>
      <c r="B22" s="17" t="s">
        <v>1569</v>
      </c>
      <c r="C22" s="118">
        <f>IF(C18="合并报表",三年一期简表!E5,三年一期简表!E20)</f>
        <v>0</v>
      </c>
      <c r="D22" s="34" t="s">
        <v>1530</v>
      </c>
      <c r="E22" s="35" t="s">
        <v>1565</v>
      </c>
      <c r="F22" s="17" t="s">
        <v>1566</v>
      </c>
      <c r="G22" s="27" t="s">
        <v>1567</v>
      </c>
      <c r="H22" s="17" t="s">
        <v>1522</v>
      </c>
    </row>
    <row r="23" ht="57" spans="1:8">
      <c r="A23" s="17"/>
      <c r="B23" s="17" t="s">
        <v>1570</v>
      </c>
      <c r="C23" s="118">
        <f>IF(C18="合并报表",三年一期简表!E6,三年一期简表!E21)</f>
        <v>0</v>
      </c>
      <c r="D23" s="34" t="s">
        <v>1530</v>
      </c>
      <c r="E23" s="35" t="s">
        <v>1565</v>
      </c>
      <c r="F23" s="17" t="s">
        <v>1566</v>
      </c>
      <c r="G23" s="27" t="s">
        <v>1567</v>
      </c>
      <c r="H23" s="17" t="s">
        <v>1522</v>
      </c>
    </row>
    <row r="24" ht="57" spans="1:8">
      <c r="A24" s="17"/>
      <c r="B24" s="17" t="s">
        <v>1571</v>
      </c>
      <c r="C24" s="119" t="e">
        <f>#REF!</f>
        <v>#REF!</v>
      </c>
      <c r="D24" s="9" t="s">
        <v>1572</v>
      </c>
      <c r="E24" s="35" t="s">
        <v>1565</v>
      </c>
      <c r="F24" s="17" t="s">
        <v>1566</v>
      </c>
      <c r="G24" s="27" t="s">
        <v>1567</v>
      </c>
      <c r="H24" s="17" t="s">
        <v>1522</v>
      </c>
    </row>
    <row r="25" ht="57" spans="1:8">
      <c r="A25" s="17"/>
      <c r="B25" s="17" t="s">
        <v>1573</v>
      </c>
      <c r="C25" s="119" t="e">
        <f>#REF!</f>
        <v>#REF!</v>
      </c>
      <c r="D25" s="9" t="s">
        <v>1572</v>
      </c>
      <c r="E25" s="35" t="s">
        <v>1565</v>
      </c>
      <c r="F25" s="17" t="s">
        <v>1566</v>
      </c>
      <c r="G25" s="27" t="s">
        <v>1567</v>
      </c>
      <c r="H25" s="17" t="s">
        <v>1522</v>
      </c>
    </row>
    <row r="26" ht="57" spans="1:8">
      <c r="A26" s="17"/>
      <c r="B26" s="21" t="s">
        <v>1574</v>
      </c>
      <c r="C26" s="119" t="e">
        <f>#REF!</f>
        <v>#REF!</v>
      </c>
      <c r="D26" s="9" t="s">
        <v>1572</v>
      </c>
      <c r="E26" s="35" t="s">
        <v>1565</v>
      </c>
      <c r="F26" s="17" t="s">
        <v>1566</v>
      </c>
      <c r="G26" s="27" t="s">
        <v>1567</v>
      </c>
      <c r="H26" s="17" t="s">
        <v>1522</v>
      </c>
    </row>
    <row r="27" ht="57" spans="1:8">
      <c r="A27" s="17"/>
      <c r="B27" s="21" t="s">
        <v>1575</v>
      </c>
      <c r="C27" s="119" t="e">
        <f>#REF!</f>
        <v>#REF!</v>
      </c>
      <c r="D27" s="9" t="s">
        <v>1572</v>
      </c>
      <c r="E27" s="35" t="s">
        <v>1565</v>
      </c>
      <c r="F27" s="17" t="s">
        <v>1566</v>
      </c>
      <c r="G27" s="27" t="s">
        <v>1567</v>
      </c>
      <c r="H27" s="17" t="s">
        <v>1522</v>
      </c>
    </row>
    <row r="28" ht="63" spans="1:8">
      <c r="A28" s="17"/>
      <c r="B28" s="21" t="s">
        <v>1576</v>
      </c>
      <c r="C28" s="24" t="str">
        <f>CONCATENATE("资产总额",FIXED(三年一期简表!E4,,),"万元，负债",FIXED(三年一期简表!E5,,),"万元，归属于母公司股东的净资产",FIXED(三年一期简表!E6,,),"万元；",三年一期简表!E7,"合并报表营业收入",FIXED(三年一期简表!E8,,),"万元，归属于母公司股东的净利润",FIXED(三年一期简表!E10,,),"万元")</f>
        <v>资产总额0.00万元，负债0.00万元，归属于母公司股东的净资产0.00万元；2023年1-9月合并报表营业收入0.00万元，归属于母公司股东的净利润0.00万元</v>
      </c>
      <c r="D28" s="34" t="s">
        <v>1530</v>
      </c>
      <c r="E28" s="35" t="s">
        <v>1565</v>
      </c>
      <c r="F28" s="17" t="s">
        <v>1577</v>
      </c>
      <c r="G28" s="17" t="s">
        <v>1578</v>
      </c>
      <c r="H28" s="17" t="s">
        <v>1579</v>
      </c>
    </row>
    <row r="29" ht="56.75" customHeight="1" spans="1:8">
      <c r="A29" s="17"/>
      <c r="B29" s="21" t="s">
        <v>1580</v>
      </c>
      <c r="C29" s="24" t="str">
        <f>CONCATENATE("资产总额",FIXED(三年一期简表!E19,,),"万元，负债",FIXED(三年一期简表!E20,,),"万元，净资产",FIXED(三年一期简表!E21,,),"万元；",三年一期简表!E22,"母公司报表营业收入",FIXED(三年一期简表!E23,,),"万元，净利润",FIXED(三年一期简表!E25,,),"万元")</f>
        <v>资产总额0.00万元，负债0.00万元，净资产0.00万元；2023年1-9月母公司报表营业收入0.00万元，净利润0.00万元</v>
      </c>
      <c r="D29" s="34" t="s">
        <v>1530</v>
      </c>
      <c r="E29" s="37" t="s">
        <v>1565</v>
      </c>
      <c r="F29" s="17" t="s">
        <v>1577</v>
      </c>
      <c r="G29" s="17" t="s">
        <v>1578</v>
      </c>
      <c r="H29" s="17" t="s">
        <v>1579</v>
      </c>
    </row>
    <row r="30" ht="28.5" spans="1:8">
      <c r="A30" s="17"/>
      <c r="B30" s="37" t="s">
        <v>1581</v>
      </c>
      <c r="C30" s="108"/>
      <c r="D30" s="34" t="s">
        <v>1496</v>
      </c>
      <c r="E30" s="37" t="s">
        <v>1582</v>
      </c>
      <c r="F30" s="21" t="s">
        <v>1583</v>
      </c>
      <c r="G30" s="17" t="s">
        <v>1584</v>
      </c>
      <c r="H30" s="17" t="s">
        <v>1585</v>
      </c>
    </row>
    <row r="31" spans="1:8">
      <c r="A31" s="17"/>
      <c r="B31" s="37" t="s">
        <v>1586</v>
      </c>
      <c r="C31" s="47"/>
      <c r="D31" s="34" t="s">
        <v>1496</v>
      </c>
      <c r="E31" s="37"/>
      <c r="F31" s="21"/>
      <c r="G31" s="17"/>
      <c r="H31" s="17"/>
    </row>
    <row r="32" spans="1:8">
      <c r="A32" s="17"/>
      <c r="B32" s="37" t="s">
        <v>1587</v>
      </c>
      <c r="C32" s="47"/>
      <c r="D32" s="34" t="s">
        <v>1496</v>
      </c>
      <c r="E32" s="37"/>
      <c r="F32" s="21"/>
      <c r="G32" s="17"/>
      <c r="H32" s="17"/>
    </row>
    <row r="33" spans="1:8">
      <c r="A33" s="17"/>
      <c r="B33" s="37" t="s">
        <v>1588</v>
      </c>
      <c r="C33" s="47"/>
      <c r="D33" s="34"/>
      <c r="E33" s="37"/>
      <c r="F33" s="21"/>
      <c r="G33" s="17"/>
      <c r="H33" s="17"/>
    </row>
    <row r="34" spans="1:8">
      <c r="A34" s="17"/>
      <c r="B34" s="37" t="s">
        <v>1589</v>
      </c>
      <c r="C34" s="47"/>
      <c r="D34" s="34"/>
      <c r="E34" s="37"/>
      <c r="F34" s="21"/>
      <c r="G34" s="17"/>
      <c r="H34" s="17"/>
    </row>
    <row r="35" ht="90" spans="1:8">
      <c r="A35" s="17"/>
      <c r="B35" s="17" t="s">
        <v>1590</v>
      </c>
      <c r="C35" s="120" t="e">
        <f>FIXED(SUM(#REF!,#REF!,-固定资产汇总!F22)/10000,,)</f>
        <v>#REF!</v>
      </c>
      <c r="D35" s="34" t="s">
        <v>1530</v>
      </c>
      <c r="E35" s="37" t="s">
        <v>1565</v>
      </c>
      <c r="F35" s="17" t="s">
        <v>1591</v>
      </c>
      <c r="G35" s="17" t="s">
        <v>1592</v>
      </c>
      <c r="H35" s="17"/>
    </row>
    <row r="36" ht="42.75" spans="1:8">
      <c r="A36" s="17"/>
      <c r="B36" s="17" t="s">
        <v>1593</v>
      </c>
      <c r="C36" s="121" t="e">
        <f>ROUND(C35/C21,4)</f>
        <v>#REF!</v>
      </c>
      <c r="D36" s="34" t="s">
        <v>1530</v>
      </c>
      <c r="E36" s="37" t="s">
        <v>1594</v>
      </c>
      <c r="F36" s="17" t="s">
        <v>1595</v>
      </c>
      <c r="G36" s="17" t="s">
        <v>1596</v>
      </c>
      <c r="H36" s="17"/>
    </row>
    <row r="37" ht="28.5" spans="1:8">
      <c r="A37" s="17" t="s">
        <v>1597</v>
      </c>
      <c r="B37" s="21" t="s">
        <v>1598</v>
      </c>
      <c r="C37" s="24"/>
      <c r="D37" s="34" t="s">
        <v>1599</v>
      </c>
      <c r="E37" s="35"/>
      <c r="F37" s="17" t="s">
        <v>1600</v>
      </c>
      <c r="G37" s="17" t="s">
        <v>1601</v>
      </c>
      <c r="H37" s="17" t="s">
        <v>1602</v>
      </c>
    </row>
    <row r="38" ht="28.5" spans="1:8">
      <c r="A38" s="17"/>
      <c r="B38" s="21" t="s">
        <v>1603</v>
      </c>
      <c r="C38" s="122" t="e">
        <f>#REF!</f>
        <v>#REF!</v>
      </c>
      <c r="D38" s="34" t="s">
        <v>1530</v>
      </c>
      <c r="E38" s="17" t="s">
        <v>1565</v>
      </c>
      <c r="F38" s="17" t="s">
        <v>1604</v>
      </c>
      <c r="G38" s="17" t="s">
        <v>1601</v>
      </c>
      <c r="H38" s="17"/>
    </row>
    <row r="39" ht="71.25" spans="1:8">
      <c r="A39" s="17"/>
      <c r="B39" s="21" t="s">
        <v>1605</v>
      </c>
      <c r="C39" s="24" t="e">
        <f>IF(#REF!=0,"无增减值变化",IF(#REF!&gt;0,"增值"&amp;FIXED(ROUND(#REF!,2),,)&amp;"万元，增值率"&amp;FIXED(ROUND(#REF!,4),,)&amp;"%","减值"&amp;FIXED(ROUND(ABS(#REF!),2),,)&amp;"万元，减值率"&amp;FIXED(ROUND(ABS(#REF!),4),,)&amp;"%"))</f>
        <v>#REF!</v>
      </c>
      <c r="D39" s="34" t="s">
        <v>1530</v>
      </c>
      <c r="E39" s="37" t="s">
        <v>1606</v>
      </c>
      <c r="F39" s="17" t="s">
        <v>1607</v>
      </c>
      <c r="G39" s="17" t="s">
        <v>1608</v>
      </c>
      <c r="H39" s="17"/>
    </row>
    <row r="40" ht="28.5" spans="1:8">
      <c r="A40" s="17"/>
      <c r="B40" s="17" t="s">
        <v>1609</v>
      </c>
      <c r="C40" s="122" t="e">
        <f>#REF!</f>
        <v>#REF!</v>
      </c>
      <c r="D40" s="34" t="s">
        <v>1530</v>
      </c>
      <c r="E40" s="17" t="s">
        <v>1565</v>
      </c>
      <c r="F40" s="17" t="s">
        <v>1604</v>
      </c>
      <c r="G40" s="17" t="s">
        <v>1601</v>
      </c>
      <c r="H40" s="17"/>
    </row>
    <row r="41" ht="71.25" spans="1:8">
      <c r="A41" s="17"/>
      <c r="B41" s="21" t="s">
        <v>1610</v>
      </c>
      <c r="C41" s="24" t="e">
        <f>IF(#REF!=0,"无增减值变化",IF(#REF!&gt;0,"增值"&amp;FIXED(ROUND(#REF!,2),,)&amp;"万元，增值率"&amp;FIXED(ROUND(#REF!,4),,)&amp;"%","减值"&amp;FIXED(ROUND(ABS(#REF!),2),,)&amp;"万元，减值率"&amp;FIXED(ROUND(ABS(#REF!),4),,)&amp;"%"))</f>
        <v>#REF!</v>
      </c>
      <c r="D41" s="34" t="s">
        <v>1530</v>
      </c>
      <c r="E41" s="37" t="s">
        <v>1606</v>
      </c>
      <c r="F41" s="17" t="s">
        <v>1607</v>
      </c>
      <c r="G41" s="17" t="s">
        <v>1611</v>
      </c>
      <c r="H41" s="17"/>
    </row>
    <row r="42" ht="28.5" spans="1:8">
      <c r="A42" s="17"/>
      <c r="B42" s="21" t="s">
        <v>1612</v>
      </c>
      <c r="C42" s="123" t="e">
        <f>#REF!</f>
        <v>#REF!</v>
      </c>
      <c r="D42" s="34" t="s">
        <v>1530</v>
      </c>
      <c r="E42" s="17" t="s">
        <v>1565</v>
      </c>
      <c r="F42" s="17" t="s">
        <v>1604</v>
      </c>
      <c r="G42" s="17" t="s">
        <v>1601</v>
      </c>
      <c r="H42" s="17"/>
    </row>
    <row r="43" ht="71.25" spans="1:8">
      <c r="A43" s="17"/>
      <c r="B43" s="21" t="s">
        <v>1613</v>
      </c>
      <c r="C43" s="24" t="e">
        <f>IF(#REF!=0,"无增减值变化",IF(#REF!=0&gt;0,"增值"&amp;FIXED(ROUND(#REF!,2),,)&amp;"万元，增值率"&amp;FIXED(ROUND(#REF!,4),,)&amp;"%","减值"&amp;FIXED(ROUND(ABS(#REF!),2),,)&amp;"万元，减值率"&amp;FIXED(ROUND(ABS(#REF!),4),,)&amp;"%"))</f>
        <v>#REF!</v>
      </c>
      <c r="D43" s="34" t="s">
        <v>1530</v>
      </c>
      <c r="E43" s="37" t="s">
        <v>1606</v>
      </c>
      <c r="F43" s="17" t="s">
        <v>1607</v>
      </c>
      <c r="G43" s="17" t="s">
        <v>1614</v>
      </c>
      <c r="H43" s="17"/>
    </row>
    <row r="44" spans="1:8">
      <c r="A44" s="17" t="s">
        <v>1615</v>
      </c>
      <c r="B44" s="21" t="s">
        <v>1616</v>
      </c>
      <c r="C44" s="124"/>
      <c r="D44" s="34" t="s">
        <v>1530</v>
      </c>
      <c r="E44" s="37" t="s">
        <v>1565</v>
      </c>
      <c r="F44" s="17" t="s">
        <v>1617</v>
      </c>
      <c r="G44" s="21" t="s">
        <v>1618</v>
      </c>
      <c r="H44" s="17"/>
    </row>
    <row r="45" ht="57" spans="1:8">
      <c r="A45" s="17"/>
      <c r="B45" s="21" t="s">
        <v>1619</v>
      </c>
      <c r="C45" s="117" t="e">
        <f>IF(C44-C23&gt;0,"增值"&amp;FIXED(ROUND(ROUND(ABS(C44-C23),2),2),,)&amp;"万元，增值率"&amp;FIXED(ROUND(ROUND(ROUND(ABS(C44-C23),2)/ABS(C23),4),4)*100,,)&amp;"%","减值"&amp;FIXED(ROUND(ABS(C44-C23),2),,)&amp;"万元，减值率"&amp;FIXED(ROUND(ROUND(ABS(C44-C23),2)/ABS(C23),4)*100,,)&amp;"%")</f>
        <v>#DIV/0!</v>
      </c>
      <c r="D45" s="34" t="s">
        <v>1530</v>
      </c>
      <c r="E45" s="35" t="s">
        <v>1620</v>
      </c>
      <c r="F45" s="17" t="s">
        <v>1607</v>
      </c>
      <c r="G45" s="17" t="s">
        <v>1621</v>
      </c>
      <c r="H45" s="17"/>
    </row>
    <row r="46" spans="1:8">
      <c r="A46" s="17" t="s">
        <v>1622</v>
      </c>
      <c r="B46" s="21" t="s">
        <v>1623</v>
      </c>
      <c r="C46" s="124"/>
      <c r="D46" s="34" t="s">
        <v>1530</v>
      </c>
      <c r="E46" s="35" t="s">
        <v>1565</v>
      </c>
      <c r="F46" s="17" t="s">
        <v>1624</v>
      </c>
      <c r="G46" s="17" t="s">
        <v>1625</v>
      </c>
      <c r="H46" s="17"/>
    </row>
    <row r="47" ht="57" spans="1:8">
      <c r="A47" s="17"/>
      <c r="B47" s="21" t="s">
        <v>1626</v>
      </c>
      <c r="C47" s="117" t="e">
        <f>IF(C46-C23&gt;0,"增值"&amp;FIXED(ROUND(C46-C23,2),,)&amp;"万元，增值率"&amp;FIXED(ROUND((C46-C23)/C23,4)*100,,)&amp;"%","减值"&amp;FIXED(ROUND(ABS(C46-C23),2),,)&amp;"万元，减值率"&amp;FIXED(ROUND(ABS((C46-C23)/C23)*100,4),,)&amp;"%")</f>
        <v>#DIV/0!</v>
      </c>
      <c r="D47" s="34" t="s">
        <v>1530</v>
      </c>
      <c r="E47" s="35" t="s">
        <v>1620</v>
      </c>
      <c r="F47" s="17" t="s">
        <v>1607</v>
      </c>
      <c r="G47" s="17" t="s">
        <v>1627</v>
      </c>
      <c r="H47" s="17"/>
    </row>
    <row r="48" ht="41.75" customHeight="1" spans="1:8">
      <c r="A48" s="125" t="s">
        <v>1628</v>
      </c>
      <c r="B48" s="21" t="s">
        <v>1629</v>
      </c>
      <c r="C48" s="24" t="e">
        <f>IF(C44-C42&gt;0,"高"&amp;FIXED(ROUND(C49,2),,)&amp;"万元，高"&amp;FIXED(ROUND(C50,2),,)&amp;"%","低"&amp;FIXED(ROUND(ABS(C49),2),,)&amp;"万元，低"&amp;FIXED(ROUND(ABS(C50),2),,)&amp;"%")</f>
        <v>#REF!</v>
      </c>
      <c r="D48" s="34" t="s">
        <v>1530</v>
      </c>
      <c r="E48" s="37" t="s">
        <v>1630</v>
      </c>
      <c r="F48" s="17" t="s">
        <v>1631</v>
      </c>
      <c r="G48" s="17" t="s">
        <v>1632</v>
      </c>
      <c r="H48" s="17"/>
    </row>
    <row r="49" ht="57" hidden="1" spans="1:8">
      <c r="A49" s="126"/>
      <c r="B49" s="127" t="s">
        <v>1633</v>
      </c>
      <c r="C49" s="128" t="e">
        <f>C44-C42</f>
        <v>#REF!</v>
      </c>
      <c r="D49" s="34" t="s">
        <v>1530</v>
      </c>
      <c r="E49" s="35" t="s">
        <v>1565</v>
      </c>
      <c r="F49" s="17" t="s">
        <v>1634</v>
      </c>
      <c r="G49" s="27" t="s">
        <v>1632</v>
      </c>
      <c r="H49" s="17"/>
    </row>
    <row r="50" ht="57" hidden="1" spans="1:8">
      <c r="A50" s="129"/>
      <c r="B50" s="127" t="s">
        <v>1635</v>
      </c>
      <c r="C50" s="130" t="e">
        <f>ABS((C44-C42)/C42)*100</f>
        <v>#REF!</v>
      </c>
      <c r="D50" s="34" t="s">
        <v>1530</v>
      </c>
      <c r="E50" s="35" t="s">
        <v>1636</v>
      </c>
      <c r="F50" s="17" t="s">
        <v>1637</v>
      </c>
      <c r="G50" s="27" t="s">
        <v>1632</v>
      </c>
      <c r="H50" s="17"/>
    </row>
    <row r="51" ht="57" spans="1:8">
      <c r="A51" s="125" t="s">
        <v>1638</v>
      </c>
      <c r="B51" s="21" t="s">
        <v>1639</v>
      </c>
      <c r="C51" s="24" t="e">
        <f>IF(C44-C46&gt;0,"高"&amp;FIXED(ROUND(C52,2),,)&amp;"万元，高"&amp;FIXED(ROUND(C53,2),,)&amp;"%","低"&amp;FIXED(ROUND(ABS(C52),2),,)&amp;"万元，低"&amp;FIXED(ROUND(ABS(C53),2),,)&amp;"%")</f>
        <v>#DIV/0!</v>
      </c>
      <c r="D51" s="34" t="s">
        <v>1530</v>
      </c>
      <c r="E51" s="35" t="s">
        <v>1640</v>
      </c>
      <c r="F51" s="17" t="s">
        <v>1641</v>
      </c>
      <c r="G51" s="131" t="s">
        <v>1642</v>
      </c>
      <c r="H51" s="17"/>
    </row>
    <row r="52" ht="57" hidden="1" spans="1:8">
      <c r="A52" s="126"/>
      <c r="B52" s="132" t="s">
        <v>1643</v>
      </c>
      <c r="C52" s="122">
        <f>C44-C46</f>
        <v>0</v>
      </c>
      <c r="D52" s="34" t="s">
        <v>1530</v>
      </c>
      <c r="E52" s="35" t="s">
        <v>1565</v>
      </c>
      <c r="F52" s="17" t="s">
        <v>1644</v>
      </c>
      <c r="G52" s="131" t="s">
        <v>1642</v>
      </c>
      <c r="H52" s="17"/>
    </row>
    <row r="53" ht="57" hidden="1" spans="1:8">
      <c r="A53" s="129"/>
      <c r="B53" s="132" t="s">
        <v>1645</v>
      </c>
      <c r="C53" s="122" t="e">
        <f>ABS((C44-C46)/C46)*100</f>
        <v>#DIV/0!</v>
      </c>
      <c r="D53" s="34" t="s">
        <v>1530</v>
      </c>
      <c r="E53" s="35" t="s">
        <v>1636</v>
      </c>
      <c r="F53" s="17" t="s">
        <v>1646</v>
      </c>
      <c r="G53" s="27" t="s">
        <v>1642</v>
      </c>
      <c r="H53" s="17"/>
    </row>
    <row r="54" ht="57" spans="1:8">
      <c r="A54" s="133" t="s">
        <v>1647</v>
      </c>
      <c r="B54" s="21" t="s">
        <v>1648</v>
      </c>
      <c r="C54" s="24" t="e">
        <f>IF(C46&gt;C42,"高"&amp;FIXED(ROUND(C55,2),,)&amp;"万元，高"&amp;FIXED(ROUND(C56,2),,)&amp;"%","低"&amp;FIXED(ROUND(ABS(C55),2),,)&amp;"万元，低"&amp;FIXED(ROUND(ABS(C56),2),,)&amp;"%")</f>
        <v>#REF!</v>
      </c>
      <c r="D54" s="34" t="s">
        <v>1530</v>
      </c>
      <c r="E54" s="35" t="s">
        <v>1565</v>
      </c>
      <c r="F54" s="17" t="s">
        <v>1649</v>
      </c>
      <c r="G54" s="27" t="s">
        <v>1650</v>
      </c>
      <c r="H54" s="17"/>
    </row>
    <row r="55" ht="57" hidden="1" spans="1:8">
      <c r="A55" s="134"/>
      <c r="B55" s="132" t="s">
        <v>1651</v>
      </c>
      <c r="C55" s="24" t="e">
        <f>C46-C42</f>
        <v>#REF!</v>
      </c>
      <c r="D55" s="34" t="s">
        <v>1530</v>
      </c>
      <c r="E55" s="35" t="s">
        <v>1565</v>
      </c>
      <c r="F55" s="17" t="s">
        <v>1652</v>
      </c>
      <c r="G55" s="27" t="s">
        <v>1650</v>
      </c>
      <c r="H55" s="17"/>
    </row>
    <row r="56" ht="57" hidden="1" spans="1:8">
      <c r="A56" s="135"/>
      <c r="B56" s="132" t="s">
        <v>1653</v>
      </c>
      <c r="C56" s="130" t="e">
        <f>ABS((C46-C42)/C42)*100</f>
        <v>#REF!</v>
      </c>
      <c r="D56" s="34" t="s">
        <v>1530</v>
      </c>
      <c r="E56" s="35" t="s">
        <v>1636</v>
      </c>
      <c r="F56" s="17" t="s">
        <v>1654</v>
      </c>
      <c r="G56" s="27" t="s">
        <v>1650</v>
      </c>
      <c r="H56" s="17"/>
    </row>
    <row r="57" spans="1:8">
      <c r="A57" s="17" t="s">
        <v>1655</v>
      </c>
      <c r="B57" s="21" t="s">
        <v>1656</v>
      </c>
      <c r="C57" s="123" t="e">
        <f>IF(C16="收益法",C44,IF(C16="市场法",C46,C42))</f>
        <v>#REF!</v>
      </c>
      <c r="D57" s="34" t="s">
        <v>1530</v>
      </c>
      <c r="E57" s="21" t="s">
        <v>1565</v>
      </c>
      <c r="F57" s="21" t="s">
        <v>1657</v>
      </c>
      <c r="G57" s="21" t="s">
        <v>1658</v>
      </c>
      <c r="H57" s="17"/>
    </row>
    <row r="58" spans="1:8">
      <c r="A58" s="17"/>
      <c r="B58" s="21" t="s">
        <v>1659</v>
      </c>
      <c r="C58" s="24" t="e">
        <f>IF(C16="收益法",C45,IF(C16="市场法",C47,C43))</f>
        <v>#REF!</v>
      </c>
      <c r="D58" s="34" t="s">
        <v>1530</v>
      </c>
      <c r="E58" s="17" t="s">
        <v>1565</v>
      </c>
      <c r="F58" s="17"/>
      <c r="G58" s="17"/>
      <c r="H58" s="17"/>
    </row>
  </sheetData>
  <mergeCells count="14">
    <mergeCell ref="A1:H1"/>
    <mergeCell ref="A3:A5"/>
    <mergeCell ref="A6:A7"/>
    <mergeCell ref="A8:A36"/>
    <mergeCell ref="A37:A43"/>
    <mergeCell ref="A44:A45"/>
    <mergeCell ref="A46:A47"/>
    <mergeCell ref="A48:A50"/>
    <mergeCell ref="A51:A53"/>
    <mergeCell ref="A54:A56"/>
    <mergeCell ref="A57:A58"/>
    <mergeCell ref="F57:F58"/>
    <mergeCell ref="G57:G58"/>
    <mergeCell ref="H37:H47"/>
  </mergeCells>
  <dataValidations count="5">
    <dataValidation type="list" allowBlank="1" showInputMessage="1" showErrorMessage="1" sqref="C6">
      <formula1>"企业价值资产评估报告,金融资产公允价值评估报告,不良债权价值分析报告"</formula1>
    </dataValidation>
    <dataValidation type="list" allowBlank="1" showInputMessage="1" showErrorMessage="1" sqref="C7">
      <formula1>"一般生产型企业,银行业,证券业,信托业,保险业,租赁业,财务公司,期货公司,公募基金,保理公司,保险经纪"</formula1>
    </dataValidation>
    <dataValidation type="list" allowBlank="1" showInputMessage="1" showErrorMessage="1" sqref="C15">
      <formula1>"资产基础法,市场法,收益法,资产基础法、市场法,收益法、市场法,资产基础法、收益法,资产基础法、市场法、收益法"</formula1>
    </dataValidation>
    <dataValidation type="list" allowBlank="1" showInputMessage="1" showErrorMessage="1" sqref="C16">
      <formula1>"资产基础法,市场法,收益法"</formula1>
    </dataValidation>
    <dataValidation type="list" allowBlank="1" showInputMessage="1" showErrorMessage="1" sqref="C18">
      <formula1>"合并报表,母公司报表"</formula1>
    </dataValidation>
  </dataValidations>
  <pageMargins left="0.699305555555556" right="0.699305555555556" top="0.75" bottom="0.75" header="0.3" footer="0.3"/>
  <pageSetup paperSize="9" orientation="portrait"/>
  <headerFooter/>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2:K4"/>
  <sheetViews>
    <sheetView workbookViewId="0">
      <selection activeCell="A3" sqref="A3:L4"/>
    </sheetView>
  </sheetViews>
  <sheetFormatPr defaultColWidth="9" defaultRowHeight="15.75" outlineLevelRow="3"/>
  <cols>
    <col min="1" max="6" width="9" style="55"/>
    <col min="7" max="7" width="12.0833333333333" style="55" customWidth="1"/>
    <col min="8" max="8" width="10.5" style="55" customWidth="1"/>
    <col min="9" max="16384" width="9" style="55"/>
  </cols>
  <sheetData>
    <row r="2" ht="42.75" spans="1:11">
      <c r="A2" s="102" t="s">
        <v>183</v>
      </c>
      <c r="B2" s="102" t="s">
        <v>1660</v>
      </c>
      <c r="C2" s="102" t="s">
        <v>1661</v>
      </c>
      <c r="D2" s="102" t="s">
        <v>138</v>
      </c>
      <c r="E2" s="102" t="s">
        <v>129</v>
      </c>
      <c r="F2" s="102" t="s">
        <v>123</v>
      </c>
      <c r="G2" s="102" t="s">
        <v>153</v>
      </c>
      <c r="H2" s="102" t="s">
        <v>1662</v>
      </c>
      <c r="I2" s="102" t="s">
        <v>1663</v>
      </c>
      <c r="J2" s="102" t="s">
        <v>1664</v>
      </c>
      <c r="K2" s="102" t="s">
        <v>135</v>
      </c>
    </row>
    <row r="3" spans="1:11">
      <c r="A3" s="103">
        <v>1</v>
      </c>
      <c r="B3" s="99"/>
      <c r="C3" s="99"/>
      <c r="D3" s="99"/>
      <c r="E3" s="99"/>
      <c r="F3" s="99"/>
      <c r="G3" s="99"/>
      <c r="H3" s="100"/>
      <c r="I3" s="99"/>
      <c r="J3" s="99"/>
      <c r="K3" s="99"/>
    </row>
    <row r="4" spans="1:11">
      <c r="A4" s="103">
        <v>2</v>
      </c>
      <c r="B4" s="99"/>
      <c r="C4" s="99"/>
      <c r="D4" s="99"/>
      <c r="E4" s="99"/>
      <c r="F4" s="99"/>
      <c r="G4" s="99"/>
      <c r="H4" s="99"/>
      <c r="I4" s="99"/>
      <c r="J4" s="99"/>
      <c r="K4" s="99"/>
    </row>
  </sheetData>
  <pageMargins left="0.699305555555556" right="0.699305555555556" top="0.75" bottom="0.75" header="0.3" footer="0.3"/>
  <pageSetup paperSize="9" orientation="portrait"/>
  <headerFooter/>
  <legacy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3:AD9"/>
  <sheetViews>
    <sheetView zoomScale="88" zoomScaleNormal="88" workbookViewId="0">
      <selection activeCell="A3" sqref="A3:R4"/>
    </sheetView>
  </sheetViews>
  <sheetFormatPr defaultColWidth="9" defaultRowHeight="15.75"/>
  <cols>
    <col min="1" max="1" width="9" style="55"/>
    <col min="2" max="2" width="25.4166666666667" style="55" customWidth="1"/>
    <col min="3" max="3" width="14.6666666666667" style="55" customWidth="1"/>
    <col min="4" max="4" width="9" style="55"/>
    <col min="5" max="5" width="11.9166666666667" style="55" customWidth="1"/>
    <col min="6" max="6" width="8.08333333333333" style="55" customWidth="1"/>
    <col min="7" max="7" width="24.5833333333333" style="55" customWidth="1"/>
    <col min="8" max="8" width="24.9166666666667" style="55" customWidth="1"/>
    <col min="9" max="9" width="8.08333333333333" style="55" customWidth="1"/>
    <col min="10" max="10" width="13.5833333333333" style="55" customWidth="1"/>
    <col min="11" max="14" width="9" style="55"/>
    <col min="15" max="15" width="10.5" style="55" customWidth="1"/>
    <col min="16" max="16384" width="9" style="55"/>
  </cols>
  <sheetData>
    <row r="3" ht="31.25" customHeight="1" spans="1:30">
      <c r="A3" s="86" t="s">
        <v>263</v>
      </c>
      <c r="B3" s="86" t="s">
        <v>312</v>
      </c>
      <c r="C3" s="86" t="s">
        <v>1665</v>
      </c>
      <c r="D3" s="86" t="s">
        <v>1666</v>
      </c>
      <c r="E3" s="86" t="s">
        <v>1667</v>
      </c>
      <c r="F3" s="86" t="s">
        <v>314</v>
      </c>
      <c r="G3" s="86" t="s">
        <v>1668</v>
      </c>
      <c r="H3" s="86" t="s">
        <v>1669</v>
      </c>
      <c r="I3" s="86" t="s">
        <v>1670</v>
      </c>
      <c r="J3" s="86" t="s">
        <v>1671</v>
      </c>
      <c r="K3" s="61" t="s">
        <v>1672</v>
      </c>
      <c r="L3" s="61"/>
      <c r="M3" s="61"/>
      <c r="N3" s="61"/>
      <c r="O3" s="61"/>
      <c r="P3" s="61"/>
      <c r="Q3" s="61"/>
      <c r="R3" s="61"/>
      <c r="S3" s="61" t="s">
        <v>1673</v>
      </c>
      <c r="T3" s="61"/>
      <c r="U3" s="61" t="s">
        <v>1674</v>
      </c>
      <c r="V3" s="61"/>
      <c r="W3" s="61"/>
      <c r="X3" s="61"/>
      <c r="Y3" s="61"/>
      <c r="Z3" s="61"/>
      <c r="AA3" s="61" t="s">
        <v>1675</v>
      </c>
      <c r="AB3" s="61"/>
      <c r="AC3" s="61"/>
      <c r="AD3" s="98" t="s">
        <v>186</v>
      </c>
    </row>
    <row r="4" ht="24" spans="1:30">
      <c r="A4" s="87"/>
      <c r="B4" s="87"/>
      <c r="C4" s="87"/>
      <c r="D4" s="87"/>
      <c r="E4" s="87"/>
      <c r="F4" s="87"/>
      <c r="G4" s="87"/>
      <c r="H4" s="87"/>
      <c r="I4" s="87"/>
      <c r="J4" s="87"/>
      <c r="K4" s="65" t="s">
        <v>138</v>
      </c>
      <c r="L4" s="98" t="s">
        <v>129</v>
      </c>
      <c r="M4" s="98" t="s">
        <v>123</v>
      </c>
      <c r="N4" s="98" t="s">
        <v>153</v>
      </c>
      <c r="O4" s="98" t="s">
        <v>1662</v>
      </c>
      <c r="P4" s="98" t="s">
        <v>1663</v>
      </c>
      <c r="Q4" s="98" t="s">
        <v>1664</v>
      </c>
      <c r="R4" s="98" t="s">
        <v>135</v>
      </c>
      <c r="S4" s="98" t="s">
        <v>1676</v>
      </c>
      <c r="T4" s="98" t="s">
        <v>1677</v>
      </c>
      <c r="U4" s="98" t="s">
        <v>1678</v>
      </c>
      <c r="V4" s="98" t="s">
        <v>1679</v>
      </c>
      <c r="W4" s="98" t="s">
        <v>1680</v>
      </c>
      <c r="X4" s="98" t="s">
        <v>1681</v>
      </c>
      <c r="Y4" s="98" t="s">
        <v>1682</v>
      </c>
      <c r="Z4" s="98" t="s">
        <v>1683</v>
      </c>
      <c r="AA4" s="98" t="s">
        <v>1684</v>
      </c>
      <c r="AB4" s="98" t="s">
        <v>1685</v>
      </c>
      <c r="AC4" s="98" t="s">
        <v>1686</v>
      </c>
      <c r="AD4" s="98"/>
    </row>
    <row r="5" spans="1:30">
      <c r="A5" s="88">
        <v>0</v>
      </c>
      <c r="B5" s="89"/>
      <c r="C5" s="90"/>
      <c r="D5" s="91" t="s">
        <v>1687</v>
      </c>
      <c r="E5" s="92"/>
      <c r="F5" s="92"/>
      <c r="G5" s="93"/>
      <c r="H5" s="93"/>
      <c r="I5" s="92"/>
      <c r="J5" s="93"/>
      <c r="K5" s="99"/>
      <c r="L5" s="99"/>
      <c r="M5" s="99"/>
      <c r="N5" s="99"/>
      <c r="O5" s="100"/>
      <c r="P5" s="99"/>
      <c r="Q5" s="99"/>
      <c r="R5" s="99"/>
      <c r="S5" s="93"/>
      <c r="T5" s="93"/>
      <c r="U5" s="93"/>
      <c r="V5" s="93"/>
      <c r="W5" s="93"/>
      <c r="X5" s="93"/>
      <c r="Y5" s="93"/>
      <c r="Z5" s="93"/>
      <c r="AA5" s="93"/>
      <c r="AB5" s="93"/>
      <c r="AC5" s="93"/>
      <c r="AD5" s="101"/>
    </row>
    <row r="6" spans="1:30">
      <c r="A6" s="88" t="s">
        <v>1688</v>
      </c>
      <c r="B6" s="94" t="s">
        <v>1689</v>
      </c>
      <c r="C6" s="92"/>
      <c r="D6" s="91" t="s">
        <v>1690</v>
      </c>
      <c r="E6" s="92"/>
      <c r="F6" s="92"/>
      <c r="G6" s="95"/>
      <c r="H6" s="93"/>
      <c r="I6" s="92"/>
      <c r="J6" s="93"/>
      <c r="K6" s="93"/>
      <c r="L6" s="93"/>
      <c r="M6" s="93"/>
      <c r="N6" s="93"/>
      <c r="O6" s="93"/>
      <c r="P6" s="93"/>
      <c r="Q6" s="93"/>
      <c r="R6" s="93"/>
      <c r="S6" s="93"/>
      <c r="T6" s="93"/>
      <c r="U6" s="93"/>
      <c r="V6" s="93"/>
      <c r="W6" s="93"/>
      <c r="X6" s="93"/>
      <c r="Y6" s="93"/>
      <c r="Z6" s="93"/>
      <c r="AA6" s="93"/>
      <c r="AB6" s="93"/>
      <c r="AC6" s="93"/>
      <c r="AD6" s="101"/>
    </row>
    <row r="7" spans="1:30">
      <c r="A7" s="88" t="s">
        <v>1691</v>
      </c>
      <c r="B7" s="96" t="s">
        <v>1692</v>
      </c>
      <c r="C7" s="92"/>
      <c r="D7" s="91" t="s">
        <v>1693</v>
      </c>
      <c r="E7" s="92"/>
      <c r="F7" s="92"/>
      <c r="G7" s="95"/>
      <c r="H7" s="93"/>
      <c r="I7" s="92"/>
      <c r="J7" s="93"/>
      <c r="K7" s="93"/>
      <c r="L7" s="93"/>
      <c r="M7" s="93"/>
      <c r="N7" s="93"/>
      <c r="O7" s="93"/>
      <c r="P7" s="93"/>
      <c r="Q7" s="93"/>
      <c r="R7" s="93"/>
      <c r="S7" s="93"/>
      <c r="T7" s="93"/>
      <c r="U7" s="93"/>
      <c r="V7" s="93"/>
      <c r="W7" s="93"/>
      <c r="X7" s="93"/>
      <c r="Y7" s="93"/>
      <c r="Z7" s="93"/>
      <c r="AA7" s="93"/>
      <c r="AB7" s="93"/>
      <c r="AC7" s="93"/>
      <c r="AD7" s="101"/>
    </row>
    <row r="8" spans="1:30">
      <c r="A8" s="88" t="s">
        <v>1694</v>
      </c>
      <c r="B8" s="96" t="s">
        <v>1692</v>
      </c>
      <c r="C8" s="92"/>
      <c r="D8" s="91" t="s">
        <v>1693</v>
      </c>
      <c r="E8" s="92"/>
      <c r="F8" s="92"/>
      <c r="G8" s="95"/>
      <c r="H8" s="93"/>
      <c r="I8" s="92"/>
      <c r="J8" s="93"/>
      <c r="K8" s="93"/>
      <c r="L8" s="93"/>
      <c r="M8" s="93"/>
      <c r="N8" s="93"/>
      <c r="O8" s="93"/>
      <c r="P8" s="93"/>
      <c r="Q8" s="93"/>
      <c r="R8" s="93"/>
      <c r="S8" s="93"/>
      <c r="T8" s="93"/>
      <c r="U8" s="101"/>
      <c r="V8" s="93"/>
      <c r="W8" s="93"/>
      <c r="X8" s="93"/>
      <c r="Y8" s="93"/>
      <c r="Z8" s="93"/>
      <c r="AA8" s="93"/>
      <c r="AB8" s="93"/>
      <c r="AC8" s="93"/>
      <c r="AD8" s="101"/>
    </row>
    <row r="9" spans="1:30">
      <c r="A9" s="88" t="s">
        <v>1695</v>
      </c>
      <c r="B9" s="97" t="s">
        <v>1696</v>
      </c>
      <c r="C9" s="92"/>
      <c r="D9" s="91" t="s">
        <v>1697</v>
      </c>
      <c r="E9" s="92"/>
      <c r="F9" s="92"/>
      <c r="G9" s="95"/>
      <c r="H9" s="93"/>
      <c r="I9" s="92"/>
      <c r="J9" s="93"/>
      <c r="K9" s="93"/>
      <c r="L9" s="93"/>
      <c r="M9" s="93"/>
      <c r="N9" s="93"/>
      <c r="O9" s="93"/>
      <c r="P9" s="93"/>
      <c r="Q9" s="93"/>
      <c r="R9" s="93"/>
      <c r="S9" s="93"/>
      <c r="T9" s="93"/>
      <c r="U9" s="93"/>
      <c r="V9" s="93"/>
      <c r="W9" s="93"/>
      <c r="X9" s="93"/>
      <c r="Y9" s="93"/>
      <c r="Z9" s="93"/>
      <c r="AA9" s="93"/>
      <c r="AB9" s="93"/>
      <c r="AC9" s="93"/>
      <c r="AD9" s="101"/>
    </row>
  </sheetData>
  <mergeCells count="15">
    <mergeCell ref="K3:R3"/>
    <mergeCell ref="S3:T3"/>
    <mergeCell ref="U3:Z3"/>
    <mergeCell ref="AA3:AC3"/>
    <mergeCell ref="A3:A4"/>
    <mergeCell ref="B3:B4"/>
    <mergeCell ref="C3:C4"/>
    <mergeCell ref="D3:D4"/>
    <mergeCell ref="E3:E4"/>
    <mergeCell ref="F3:F4"/>
    <mergeCell ref="G3:G4"/>
    <mergeCell ref="H3:H4"/>
    <mergeCell ref="I3:I4"/>
    <mergeCell ref="J3:J4"/>
    <mergeCell ref="AD3:AD4"/>
  </mergeCells>
  <pageMargins left="0.699305555555556" right="0.699305555555556" top="0.75" bottom="0.75" header="0.3" footer="0.3"/>
  <pageSetup paperSize="9"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L29"/>
  <sheetViews>
    <sheetView topLeftCell="A13" workbookViewId="0">
      <selection activeCell="H12" sqref="H12"/>
    </sheetView>
  </sheetViews>
  <sheetFormatPr defaultColWidth="9" defaultRowHeight="15.75" customHeight="1"/>
  <cols>
    <col min="1" max="1" width="5.5" style="139" customWidth="1"/>
    <col min="2" max="2" width="21" style="426" customWidth="1"/>
    <col min="3" max="3" width="13.1666666666667" style="139" customWidth="1"/>
    <col min="4" max="4" width="11.5833333333333" style="140" customWidth="1"/>
    <col min="5" max="5" width="11.1666666666667" style="140" customWidth="1"/>
    <col min="6" max="6" width="9" style="139"/>
    <col min="7" max="7" width="10" style="139" customWidth="1"/>
    <col min="8" max="9" width="14.5" style="139" customWidth="1" outlineLevel="1"/>
    <col min="10" max="11" width="14.5" style="139" customWidth="1"/>
    <col min="12" max="12" width="11.6666666666667" style="139" customWidth="1"/>
    <col min="13" max="16384" width="9" style="139"/>
  </cols>
  <sheetData>
    <row r="1" ht="13.25" customHeight="1" spans="1:12">
      <c r="A1" s="290" t="s">
        <v>118</v>
      </c>
      <c r="B1" s="737" t="s">
        <v>261</v>
      </c>
      <c r="C1" s="145"/>
      <c r="D1" s="144"/>
      <c r="E1" s="144"/>
      <c r="F1" s="145"/>
      <c r="G1" s="146"/>
      <c r="H1" s="146"/>
      <c r="I1" s="146"/>
      <c r="J1" s="146"/>
      <c r="K1" s="146"/>
      <c r="L1" s="146"/>
    </row>
    <row r="2" s="137" customFormat="1" ht="30" customHeight="1" spans="1:12">
      <c r="A2" s="148" t="s">
        <v>319</v>
      </c>
      <c r="B2" s="149"/>
      <c r="C2" s="149"/>
      <c r="D2" s="149"/>
      <c r="E2" s="149"/>
      <c r="F2" s="149"/>
      <c r="G2" s="149"/>
      <c r="H2" s="149"/>
      <c r="I2" s="149"/>
      <c r="J2" s="149"/>
      <c r="K2" s="149"/>
      <c r="L2" s="149"/>
    </row>
    <row r="3" ht="14.25" customHeight="1" spans="1:12">
      <c r="A3" s="138" t="str">
        <f>CONCATENATE(封面!D9,封面!F9,封面!G9,封面!H9,封面!I9,封面!J9,封面!K9)</f>
        <v>评估基准日：2023年9月30日</v>
      </c>
      <c r="B3" s="138"/>
      <c r="C3" s="138"/>
      <c r="D3" s="138"/>
      <c r="E3" s="138"/>
      <c r="F3" s="138"/>
      <c r="G3" s="138"/>
      <c r="H3" s="138"/>
      <c r="I3" s="138"/>
      <c r="J3" s="138"/>
      <c r="K3" s="138"/>
      <c r="L3" s="138"/>
    </row>
    <row r="4" customHeight="1" spans="1:12">
      <c r="A4" s="139" t="str">
        <f>封面!D7&amp;封面!F7</f>
        <v>产权持有人：杭州汽轮新能源有限公司</v>
      </c>
      <c r="G4" s="150"/>
      <c r="H4" s="150"/>
      <c r="I4" s="150"/>
      <c r="J4" s="150"/>
      <c r="K4" s="150"/>
      <c r="L4" s="352" t="s">
        <v>120</v>
      </c>
    </row>
    <row r="5" s="138" customFormat="1" customHeight="1" spans="1:12">
      <c r="A5" s="152" t="s">
        <v>183</v>
      </c>
      <c r="B5" s="272" t="s">
        <v>312</v>
      </c>
      <c r="C5" s="152" t="s">
        <v>320</v>
      </c>
      <c r="D5" s="153" t="s">
        <v>321</v>
      </c>
      <c r="E5" s="153" t="s">
        <v>314</v>
      </c>
      <c r="F5" s="152" t="s">
        <v>322</v>
      </c>
      <c r="G5" s="170" t="s">
        <v>316</v>
      </c>
      <c r="H5" s="170" t="s">
        <v>264</v>
      </c>
      <c r="I5" s="170" t="s">
        <v>292</v>
      </c>
      <c r="J5" s="170" t="s">
        <v>265</v>
      </c>
      <c r="K5" s="170" t="s">
        <v>266</v>
      </c>
      <c r="L5" s="170" t="s">
        <v>293</v>
      </c>
    </row>
    <row r="6" customHeight="1" spans="1:12">
      <c r="A6" s="156"/>
      <c r="B6" s="267"/>
      <c r="C6" s="156"/>
      <c r="D6" s="158"/>
      <c r="E6" s="158"/>
      <c r="F6" s="156"/>
      <c r="G6" s="208"/>
      <c r="H6" s="159"/>
      <c r="I6" s="159"/>
      <c r="J6" s="159"/>
      <c r="K6" s="159"/>
      <c r="L6" s="159" t="str">
        <f>IF(J6=0,"",(K6-J6)/J6*100)</f>
        <v/>
      </c>
    </row>
    <row r="7" customHeight="1" spans="1:12">
      <c r="A7" s="156"/>
      <c r="B7" s="267"/>
      <c r="C7" s="156"/>
      <c r="D7" s="158"/>
      <c r="E7" s="158"/>
      <c r="F7" s="156"/>
      <c r="G7" s="208"/>
      <c r="H7" s="159"/>
      <c r="I7" s="159"/>
      <c r="J7" s="159"/>
      <c r="K7" s="159"/>
      <c r="L7" s="159" t="str">
        <f t="shared" ref="L7:L25" si="0">IF(J7=0,"",(K7-J7)/J7*100)</f>
        <v/>
      </c>
    </row>
    <row r="8" customHeight="1" spans="1:12">
      <c r="A8" s="156"/>
      <c r="B8" s="267"/>
      <c r="C8" s="156"/>
      <c r="D8" s="158"/>
      <c r="E8" s="158"/>
      <c r="F8" s="156"/>
      <c r="G8" s="208"/>
      <c r="H8" s="159"/>
      <c r="I8" s="159"/>
      <c r="J8" s="159"/>
      <c r="K8" s="159"/>
      <c r="L8" s="159" t="str">
        <f t="shared" si="0"/>
        <v/>
      </c>
    </row>
    <row r="9" customHeight="1" spans="1:12">
      <c r="A9" s="156"/>
      <c r="B9" s="267"/>
      <c r="C9" s="156"/>
      <c r="D9" s="158"/>
      <c r="E9" s="158"/>
      <c r="F9" s="156"/>
      <c r="G9" s="208"/>
      <c r="H9" s="159"/>
      <c r="I9" s="159"/>
      <c r="J9" s="159"/>
      <c r="K9" s="159"/>
      <c r="L9" s="159" t="str">
        <f t="shared" si="0"/>
        <v/>
      </c>
    </row>
    <row r="10" customHeight="1" spans="1:12">
      <c r="A10" s="156"/>
      <c r="B10" s="267"/>
      <c r="C10" s="156"/>
      <c r="D10" s="158"/>
      <c r="E10" s="158"/>
      <c r="F10" s="156"/>
      <c r="G10" s="208"/>
      <c r="H10" s="159"/>
      <c r="I10" s="159"/>
      <c r="J10" s="159"/>
      <c r="K10" s="159"/>
      <c r="L10" s="159" t="str">
        <f t="shared" si="0"/>
        <v/>
      </c>
    </row>
    <row r="11" customHeight="1" spans="1:12">
      <c r="A11" s="156"/>
      <c r="B11" s="267"/>
      <c r="C11" s="156"/>
      <c r="D11" s="158"/>
      <c r="E11" s="158"/>
      <c r="F11" s="156"/>
      <c r="G11" s="208"/>
      <c r="H11" s="159"/>
      <c r="I11" s="159"/>
      <c r="J11" s="159"/>
      <c r="K11" s="159"/>
      <c r="L11" s="159" t="str">
        <f t="shared" si="0"/>
        <v/>
      </c>
    </row>
    <row r="12" customHeight="1" spans="1:12">
      <c r="A12" s="156"/>
      <c r="B12" s="267"/>
      <c r="C12" s="156"/>
      <c r="D12" s="158"/>
      <c r="E12" s="158"/>
      <c r="F12" s="156"/>
      <c r="G12" s="208"/>
      <c r="H12" s="159"/>
      <c r="I12" s="159"/>
      <c r="J12" s="159"/>
      <c r="K12" s="159"/>
      <c r="L12" s="159" t="str">
        <f t="shared" si="0"/>
        <v/>
      </c>
    </row>
    <row r="13" customHeight="1" spans="1:12">
      <c r="A13" s="156"/>
      <c r="B13" s="267"/>
      <c r="C13" s="156"/>
      <c r="D13" s="158"/>
      <c r="E13" s="158"/>
      <c r="F13" s="156"/>
      <c r="G13" s="208"/>
      <c r="H13" s="159"/>
      <c r="I13" s="159"/>
      <c r="J13" s="159"/>
      <c r="K13" s="159"/>
      <c r="L13" s="159" t="str">
        <f t="shared" si="0"/>
        <v/>
      </c>
    </row>
    <row r="14" customHeight="1" spans="1:12">
      <c r="A14" s="156"/>
      <c r="B14" s="267"/>
      <c r="C14" s="156"/>
      <c r="D14" s="158"/>
      <c r="E14" s="158"/>
      <c r="F14" s="156"/>
      <c r="G14" s="208"/>
      <c r="H14" s="159"/>
      <c r="I14" s="159"/>
      <c r="J14" s="159"/>
      <c r="K14" s="159"/>
      <c r="L14" s="159" t="str">
        <f t="shared" si="0"/>
        <v/>
      </c>
    </row>
    <row r="15" customHeight="1" spans="1:12">
      <c r="A15" s="156"/>
      <c r="B15" s="267"/>
      <c r="C15" s="156"/>
      <c r="D15" s="158"/>
      <c r="E15" s="158"/>
      <c r="F15" s="156"/>
      <c r="G15" s="208"/>
      <c r="H15" s="159"/>
      <c r="I15" s="159"/>
      <c r="J15" s="159"/>
      <c r="K15" s="159"/>
      <c r="L15" s="159" t="str">
        <f t="shared" si="0"/>
        <v/>
      </c>
    </row>
    <row r="16" customHeight="1" spans="1:12">
      <c r="A16" s="156"/>
      <c r="B16" s="267"/>
      <c r="C16" s="156"/>
      <c r="D16" s="158"/>
      <c r="E16" s="158"/>
      <c r="F16" s="156"/>
      <c r="G16" s="208"/>
      <c r="H16" s="159"/>
      <c r="I16" s="159"/>
      <c r="J16" s="159"/>
      <c r="K16" s="159"/>
      <c r="L16" s="159" t="str">
        <f t="shared" si="0"/>
        <v/>
      </c>
    </row>
    <row r="17" customHeight="1" spans="1:12">
      <c r="A17" s="156"/>
      <c r="B17" s="267"/>
      <c r="C17" s="156"/>
      <c r="D17" s="158"/>
      <c r="E17" s="158"/>
      <c r="F17" s="156"/>
      <c r="G17" s="208"/>
      <c r="H17" s="159"/>
      <c r="I17" s="159"/>
      <c r="J17" s="159"/>
      <c r="K17" s="159"/>
      <c r="L17" s="159" t="str">
        <f t="shared" si="0"/>
        <v/>
      </c>
    </row>
    <row r="18" customHeight="1" spans="1:12">
      <c r="A18" s="156"/>
      <c r="B18" s="267"/>
      <c r="C18" s="156"/>
      <c r="D18" s="158"/>
      <c r="E18" s="158"/>
      <c r="F18" s="156"/>
      <c r="G18" s="208"/>
      <c r="H18" s="159"/>
      <c r="I18" s="159"/>
      <c r="J18" s="159"/>
      <c r="K18" s="159"/>
      <c r="L18" s="159" t="str">
        <f t="shared" si="0"/>
        <v/>
      </c>
    </row>
    <row r="19" customHeight="1" spans="1:12">
      <c r="A19" s="156"/>
      <c r="B19" s="267"/>
      <c r="C19" s="156"/>
      <c r="D19" s="158"/>
      <c r="E19" s="158"/>
      <c r="F19" s="156"/>
      <c r="G19" s="208"/>
      <c r="H19" s="159"/>
      <c r="I19" s="159"/>
      <c r="J19" s="159"/>
      <c r="K19" s="159"/>
      <c r="L19" s="159" t="str">
        <f t="shared" si="0"/>
        <v/>
      </c>
    </row>
    <row r="20" customHeight="1" spans="1:12">
      <c r="A20" s="156"/>
      <c r="B20" s="267"/>
      <c r="C20" s="156"/>
      <c r="D20" s="158"/>
      <c r="E20" s="158"/>
      <c r="F20" s="156"/>
      <c r="G20" s="208"/>
      <c r="H20" s="159"/>
      <c r="I20" s="159"/>
      <c r="J20" s="159"/>
      <c r="K20" s="159"/>
      <c r="L20" s="159" t="str">
        <f t="shared" si="0"/>
        <v/>
      </c>
    </row>
    <row r="21" customHeight="1" spans="1:12">
      <c r="A21" s="156"/>
      <c r="B21" s="267"/>
      <c r="C21" s="156"/>
      <c r="D21" s="158"/>
      <c r="E21" s="158"/>
      <c r="F21" s="156"/>
      <c r="G21" s="208"/>
      <c r="H21" s="159"/>
      <c r="I21" s="159"/>
      <c r="J21" s="159"/>
      <c r="K21" s="159"/>
      <c r="L21" s="159" t="str">
        <f t="shared" si="0"/>
        <v/>
      </c>
    </row>
    <row r="22" customHeight="1" spans="1:12">
      <c r="A22" s="156"/>
      <c r="B22" s="267"/>
      <c r="C22" s="156"/>
      <c r="D22" s="158"/>
      <c r="E22" s="158"/>
      <c r="F22" s="156"/>
      <c r="G22" s="208"/>
      <c r="H22" s="159"/>
      <c r="I22" s="159"/>
      <c r="J22" s="159"/>
      <c r="K22" s="159"/>
      <c r="L22" s="159" t="str">
        <f t="shared" si="0"/>
        <v/>
      </c>
    </row>
    <row r="23" customHeight="1" spans="1:12">
      <c r="A23" s="156"/>
      <c r="B23" s="267"/>
      <c r="C23" s="156"/>
      <c r="D23" s="158"/>
      <c r="E23" s="158"/>
      <c r="F23" s="156"/>
      <c r="G23" s="208"/>
      <c r="H23" s="159"/>
      <c r="I23" s="159"/>
      <c r="J23" s="159"/>
      <c r="K23" s="159"/>
      <c r="L23" s="159" t="str">
        <f t="shared" si="0"/>
        <v/>
      </c>
    </row>
    <row r="24" customHeight="1" spans="1:12">
      <c r="A24" s="156"/>
      <c r="B24" s="267"/>
      <c r="C24" s="156"/>
      <c r="D24" s="158"/>
      <c r="E24" s="158"/>
      <c r="F24" s="156"/>
      <c r="G24" s="208"/>
      <c r="H24" s="159"/>
      <c r="I24" s="159"/>
      <c r="J24" s="159"/>
      <c r="K24" s="159"/>
      <c r="L24" s="159" t="str">
        <f t="shared" si="0"/>
        <v/>
      </c>
    </row>
    <row r="25" customHeight="1" spans="1:12">
      <c r="A25" s="156"/>
      <c r="B25" s="267"/>
      <c r="C25" s="156"/>
      <c r="D25" s="158"/>
      <c r="E25" s="158"/>
      <c r="F25" s="156"/>
      <c r="G25" s="208"/>
      <c r="H25" s="159"/>
      <c r="I25" s="159"/>
      <c r="J25" s="159"/>
      <c r="K25" s="159"/>
      <c r="L25" s="159" t="str">
        <f t="shared" si="0"/>
        <v/>
      </c>
    </row>
    <row r="26" customHeight="1" spans="1:12">
      <c r="A26" s="156"/>
      <c r="B26" s="267"/>
      <c r="C26" s="156"/>
      <c r="D26" s="158"/>
      <c r="E26" s="158"/>
      <c r="F26" s="156"/>
      <c r="G26" s="208"/>
      <c r="H26" s="159"/>
      <c r="I26" s="159"/>
      <c r="J26" s="159"/>
      <c r="K26" s="159"/>
      <c r="L26" s="159"/>
    </row>
    <row r="27" customHeight="1" spans="1:12">
      <c r="A27" s="161" t="s">
        <v>318</v>
      </c>
      <c r="B27" s="227"/>
      <c r="C27" s="164"/>
      <c r="D27" s="158"/>
      <c r="E27" s="158"/>
      <c r="F27" s="164"/>
      <c r="G27" s="171"/>
      <c r="H27" s="159">
        <f>SUM(H6:H26)</f>
        <v>0</v>
      </c>
      <c r="I27" s="159"/>
      <c r="J27" s="159">
        <f>SUM(J6:J26)</f>
        <v>0</v>
      </c>
      <c r="K27" s="159">
        <f>SUM(K6:K26)</f>
        <v>0</v>
      </c>
      <c r="L27" s="159" t="str">
        <f>IF(J27=0,"",(K27-J27)/J27*100)</f>
        <v/>
      </c>
    </row>
    <row r="28" customHeight="1" spans="1:12">
      <c r="A28" s="139" t="str">
        <f>封面!D11&amp;封面!G11</f>
        <v>产权持有单位填表人：丁旭伟</v>
      </c>
      <c r="G28" s="150"/>
      <c r="H28" s="150"/>
      <c r="I28" s="150"/>
      <c r="J28" s="150" t="str">
        <f>"评估人员："&amp;封面!G20</f>
        <v>评估人员：江宛烨</v>
      </c>
      <c r="K28" s="150"/>
      <c r="L28" s="150"/>
    </row>
    <row r="29" customHeight="1" spans="1:12">
      <c r="A29" s="139" t="str">
        <f>CONCATENATE(封面!D13,封面!F13,封面!G13,封面!H13,封面!I13,封面!J13,封面!K13)</f>
        <v>填表日期：2023年11月7日</v>
      </c>
      <c r="G29" s="150"/>
      <c r="H29" s="150"/>
      <c r="I29" s="150"/>
      <c r="J29" s="150"/>
      <c r="K29" s="150"/>
      <c r="L29" s="150"/>
    </row>
  </sheetData>
  <mergeCells count="3">
    <mergeCell ref="A2:L2"/>
    <mergeCell ref="A3:L3"/>
    <mergeCell ref="A27:B27"/>
  </mergeCells>
  <hyperlinks>
    <hyperlink ref="A1" location="索引目录!E10" display="返回索引页"/>
    <hyperlink ref="B1" location="交易性金融资产汇总!B7" display="返回"/>
  </hyperlinks>
  <printOptions horizontalCentered="1"/>
  <pageMargins left="0.354166666666667" right="0.354166666666667" top="0.786805555555556" bottom="0.786805555555556" header="1.02291666666667" footer="0.511805555555556"/>
  <pageSetup paperSize="9" scale="87" fitToHeight="0" orientation="landscape"/>
  <headerFooter alignWithMargins="0">
    <oddHeader>&amp;R&amp;"宋体,常规"&amp;10表&amp;"Times New Roman,常规"3-2-2
&amp;"宋体,常规"共&amp;"Times New Roman,常规"&amp;N&amp;"宋体,常规"页第&amp;"Times New Roman,常规"&amp;P&amp;"宋体,常规"页</oddHeader>
  </headerFooter>
  <legacy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1:E29"/>
  <sheetViews>
    <sheetView zoomScale="85" zoomScaleNormal="85" topLeftCell="A10" workbookViewId="0">
      <selection activeCell="A3" sqref="A3:L4"/>
    </sheetView>
  </sheetViews>
  <sheetFormatPr defaultColWidth="9" defaultRowHeight="15.75" outlineLevelCol="4"/>
  <cols>
    <col min="1" max="1" width="24" style="55" customWidth="1"/>
    <col min="2" max="2" width="15.5" style="55" customWidth="1"/>
    <col min="3" max="3" width="15.6666666666667" style="55" customWidth="1"/>
    <col min="4" max="4" width="14.0833333333333" style="55" customWidth="1"/>
    <col min="5" max="5" width="14.9166666666667" style="55" customWidth="1"/>
    <col min="6" max="6" width="9.5" style="55" customWidth="1"/>
    <col min="7" max="16384" width="9" style="55"/>
  </cols>
  <sheetData>
    <row r="1" spans="1:5">
      <c r="A1" s="68" t="s">
        <v>1698</v>
      </c>
      <c r="B1" s="69"/>
      <c r="C1" s="69"/>
      <c r="D1" s="69"/>
      <c r="E1" s="69"/>
    </row>
    <row r="2" ht="16.5" spans="5:5">
      <c r="E2" s="70" t="s">
        <v>1699</v>
      </c>
    </row>
    <row r="3" ht="30.75" customHeight="1" spans="1:5">
      <c r="A3" s="71" t="s">
        <v>500</v>
      </c>
      <c r="B3" s="72" t="str">
        <f>CONCATENATE((LEFT(C3,4)-1),"年12月31日")</f>
        <v>2020年12月31日</v>
      </c>
      <c r="C3" s="72" t="str">
        <f>CONCATENATE((LEFT(D3,4)-1),"年12月31日")</f>
        <v>2021年12月31日</v>
      </c>
      <c r="D3" s="72" t="str">
        <f>CONCATENATE((LEFT(E3,4)-1),"年12月31日")</f>
        <v>2022年12月31日</v>
      </c>
      <c r="E3" s="72" t="str">
        <f>MID(资产负债表!A3,7,11)</f>
        <v>2023年9月30日</v>
      </c>
    </row>
    <row r="4" ht="16.5" spans="1:5">
      <c r="A4" s="73" t="s">
        <v>1678</v>
      </c>
      <c r="B4" s="74"/>
      <c r="C4" s="75"/>
      <c r="D4" s="75"/>
      <c r="E4" s="75"/>
    </row>
    <row r="5" ht="16.5" spans="1:5">
      <c r="A5" s="73" t="s">
        <v>1700</v>
      </c>
      <c r="B5" s="74"/>
      <c r="C5" s="75"/>
      <c r="D5" s="75"/>
      <c r="E5" s="75"/>
    </row>
    <row r="6" ht="16.5" spans="1:5">
      <c r="A6" s="73" t="s">
        <v>1680</v>
      </c>
      <c r="B6" s="74"/>
      <c r="C6" s="75"/>
      <c r="D6" s="75"/>
      <c r="E6" s="75"/>
    </row>
    <row r="7" ht="16.5" spans="1:5">
      <c r="A7" s="73" t="s">
        <v>500</v>
      </c>
      <c r="B7" s="74" t="str">
        <f>CONCATENATE(LEFT(B3,4),"年度")</f>
        <v>2020年度</v>
      </c>
      <c r="C7" s="74" t="str">
        <f>CONCATENATE(LEFT(C3,4),"年度")</f>
        <v>2021年度</v>
      </c>
      <c r="D7" s="74" t="str">
        <f>CONCATENATE(LEFT(D3,4),"年度")</f>
        <v>2022年度</v>
      </c>
      <c r="E7" s="74" t="str">
        <f>IF(MID(E3,6,6)="12月31日",CONCATENATE((LEFT(E3,5)))&amp;"度",CONCATENATE((LEFT(E3,5)),"1-",MONTH(E3),"月"))</f>
        <v>2023年1-9月</v>
      </c>
    </row>
    <row r="8" ht="16.5" spans="1:5">
      <c r="A8" s="73" t="s">
        <v>140</v>
      </c>
      <c r="B8" s="74"/>
      <c r="C8" s="75"/>
      <c r="D8" s="75"/>
      <c r="E8" s="75"/>
    </row>
    <row r="9" ht="16.5" spans="1:5">
      <c r="A9" s="73" t="s">
        <v>1682</v>
      </c>
      <c r="B9" s="74"/>
      <c r="C9" s="75"/>
      <c r="D9" s="75"/>
      <c r="E9" s="75"/>
    </row>
    <row r="10" ht="16.5" spans="1:5">
      <c r="A10" s="73" t="s">
        <v>1683</v>
      </c>
      <c r="B10" s="74"/>
      <c r="C10" s="75"/>
      <c r="D10" s="75"/>
      <c r="E10" s="75"/>
    </row>
    <row r="11" ht="16.5" spans="1:5">
      <c r="A11" s="73" t="s">
        <v>1701</v>
      </c>
      <c r="B11" s="74"/>
      <c r="C11" s="75"/>
      <c r="D11" s="75"/>
      <c r="E11" s="75"/>
    </row>
    <row r="12" ht="16.5" spans="1:5">
      <c r="A12" s="73" t="s">
        <v>1702</v>
      </c>
      <c r="B12" s="74"/>
      <c r="C12" s="75"/>
      <c r="D12" s="75"/>
      <c r="E12" s="75"/>
    </row>
    <row r="13" ht="16.5" spans="1:5">
      <c r="A13" s="73" t="s">
        <v>1703</v>
      </c>
      <c r="B13" s="74"/>
      <c r="C13" s="75"/>
      <c r="D13" s="75"/>
      <c r="E13" s="75"/>
    </row>
    <row r="14" ht="16.5" spans="1:5">
      <c r="A14" s="73" t="s">
        <v>1704</v>
      </c>
      <c r="B14" s="76"/>
      <c r="C14" s="74"/>
      <c r="D14" s="74"/>
      <c r="E14" s="77">
        <f>报告信息表!C30</f>
        <v>0</v>
      </c>
    </row>
    <row r="16" spans="1:5">
      <c r="A16" s="68" t="s">
        <v>1705</v>
      </c>
      <c r="B16" s="69"/>
      <c r="C16" s="69"/>
      <c r="D16" s="69"/>
      <c r="E16" s="69"/>
    </row>
    <row r="17" ht="16.5" spans="5:5">
      <c r="E17" s="70" t="s">
        <v>1699</v>
      </c>
    </row>
    <row r="18" ht="16.5" spans="1:5">
      <c r="A18" s="78" t="s">
        <v>500</v>
      </c>
      <c r="B18" s="79" t="str">
        <f>B3</f>
        <v>2020年12月31日</v>
      </c>
      <c r="C18" s="79" t="str">
        <f>C3</f>
        <v>2021年12月31日</v>
      </c>
      <c r="D18" s="79" t="str">
        <f>D3</f>
        <v>2022年12月31日</v>
      </c>
      <c r="E18" s="79" t="str">
        <f>E3</f>
        <v>2023年9月30日</v>
      </c>
    </row>
    <row r="19" ht="16.5" spans="1:5">
      <c r="A19" s="80" t="s">
        <v>1678</v>
      </c>
      <c r="B19" s="81"/>
      <c r="C19" s="81"/>
      <c r="D19" s="81"/>
      <c r="E19" s="81"/>
    </row>
    <row r="20" ht="16.5" spans="1:5">
      <c r="A20" s="80" t="s">
        <v>1700</v>
      </c>
      <c r="B20" s="81"/>
      <c r="C20" s="81"/>
      <c r="D20" s="81"/>
      <c r="E20" s="81"/>
    </row>
    <row r="21" ht="16.5" spans="1:5">
      <c r="A21" s="80" t="s">
        <v>1706</v>
      </c>
      <c r="B21" s="81"/>
      <c r="C21" s="81"/>
      <c r="D21" s="81"/>
      <c r="E21" s="81"/>
    </row>
    <row r="22" ht="16.5" spans="1:5">
      <c r="A22" s="80" t="s">
        <v>500</v>
      </c>
      <c r="B22" s="82" t="str">
        <f>B7</f>
        <v>2020年度</v>
      </c>
      <c r="C22" s="82" t="str">
        <f>C7</f>
        <v>2021年度</v>
      </c>
      <c r="D22" s="82" t="str">
        <f>D7</f>
        <v>2022年度</v>
      </c>
      <c r="E22" s="82" t="str">
        <f>E7</f>
        <v>2023年1-9月</v>
      </c>
    </row>
    <row r="23" ht="16.5" spans="1:5">
      <c r="A23" s="80" t="s">
        <v>140</v>
      </c>
      <c r="B23" s="83"/>
      <c r="C23" s="83"/>
      <c r="D23" s="83"/>
      <c r="E23" s="83"/>
    </row>
    <row r="24" ht="16.5" spans="1:5">
      <c r="A24" s="80" t="s">
        <v>1682</v>
      </c>
      <c r="B24" s="83"/>
      <c r="C24" s="83"/>
      <c r="D24" s="83"/>
      <c r="E24" s="83"/>
    </row>
    <row r="25" ht="16.5" spans="1:5">
      <c r="A25" s="80" t="s">
        <v>1707</v>
      </c>
      <c r="B25" s="83"/>
      <c r="C25" s="83"/>
      <c r="D25" s="83"/>
      <c r="E25" s="83"/>
    </row>
    <row r="26" ht="16.5" spans="1:5">
      <c r="A26" s="84" t="s">
        <v>1701</v>
      </c>
      <c r="B26" s="83"/>
      <c r="C26" s="83"/>
      <c r="D26" s="83"/>
      <c r="E26" s="83"/>
    </row>
    <row r="27" ht="16.5" spans="1:5">
      <c r="A27" s="84" t="s">
        <v>1702</v>
      </c>
      <c r="B27" s="83"/>
      <c r="C27" s="83"/>
      <c r="D27" s="83"/>
      <c r="E27" s="83"/>
    </row>
    <row r="28" ht="16.5" spans="1:5">
      <c r="A28" s="84" t="s">
        <v>1703</v>
      </c>
      <c r="B28" s="83"/>
      <c r="C28" s="83"/>
      <c r="D28" s="83"/>
      <c r="E28" s="83"/>
    </row>
    <row r="29" ht="16.5" spans="1:5">
      <c r="A29" s="80" t="s">
        <v>1704</v>
      </c>
      <c r="B29" s="85"/>
      <c r="C29" s="77">
        <f>C14</f>
        <v>0</v>
      </c>
      <c r="D29" s="77">
        <f>D14</f>
        <v>0</v>
      </c>
      <c r="E29" s="77">
        <f>E14</f>
        <v>0</v>
      </c>
    </row>
  </sheetData>
  <mergeCells count="2">
    <mergeCell ref="A1:E1"/>
    <mergeCell ref="A16:E16"/>
  </mergeCells>
  <pageMargins left="0.699305555555556" right="0.699305555555556" top="0.75" bottom="0.75" header="0.3" footer="0.3"/>
  <pageSetup paperSize="9" orientation="portrait"/>
  <headerFooter/>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1:L9"/>
  <sheetViews>
    <sheetView workbookViewId="0">
      <selection activeCell="A3" sqref="A3:L4"/>
    </sheetView>
  </sheetViews>
  <sheetFormatPr defaultColWidth="8.58333333333333" defaultRowHeight="15.75"/>
  <cols>
    <col min="1" max="1" width="4.5" style="55" customWidth="1"/>
    <col min="2" max="4" width="8.58333333333333" style="55"/>
    <col min="5" max="5" width="9.91666666666667" style="55" customWidth="1"/>
    <col min="6" max="8" width="8.58333333333333" style="55"/>
    <col min="9" max="9" width="9.91666666666667" style="55" customWidth="1"/>
    <col min="10" max="10" width="16.4166666666667" style="55" customWidth="1"/>
    <col min="11" max="16384" width="8.58333333333333" style="55"/>
  </cols>
  <sheetData>
    <row r="1" spans="1:1">
      <c r="A1" s="56" t="s">
        <v>0</v>
      </c>
    </row>
    <row r="2" spans="1:12">
      <c r="A2" s="57" t="s">
        <v>1708</v>
      </c>
      <c r="B2" s="57"/>
      <c r="C2" s="57"/>
      <c r="D2" s="57"/>
      <c r="E2" s="57"/>
      <c r="F2" s="57"/>
      <c r="G2" s="57"/>
      <c r="H2" s="57"/>
      <c r="I2" s="57"/>
      <c r="J2" s="57"/>
      <c r="K2" s="57"/>
      <c r="L2" s="57"/>
    </row>
    <row r="3" spans="1:12">
      <c r="A3" s="58" t="str">
        <f>"评估基准日:"&amp;报告信息表!C12</f>
        <v>评估基准日:2023年9月30日</v>
      </c>
      <c r="B3" s="58"/>
      <c r="C3" s="58"/>
      <c r="D3" s="58"/>
      <c r="E3" s="58"/>
      <c r="F3" s="58"/>
      <c r="G3" s="58"/>
      <c r="H3" s="58"/>
      <c r="I3" s="58"/>
      <c r="J3" s="58"/>
      <c r="K3" s="58"/>
      <c r="L3" s="58"/>
    </row>
    <row r="4" spans="1:12">
      <c r="A4" s="59" t="str">
        <f>"被评估单位:"&amp;封面!F7</f>
        <v>被评估单位:杭州汽轮新能源有限公司</v>
      </c>
      <c r="L4" s="67" t="s">
        <v>120</v>
      </c>
    </row>
    <row r="5" spans="1:12">
      <c r="A5" s="60" t="s">
        <v>183</v>
      </c>
      <c r="B5" s="60" t="s">
        <v>312</v>
      </c>
      <c r="C5" s="61" t="s">
        <v>161</v>
      </c>
      <c r="D5" s="61" t="s">
        <v>265</v>
      </c>
      <c r="E5" s="61" t="s">
        <v>1709</v>
      </c>
      <c r="F5" s="61" t="s">
        <v>267</v>
      </c>
      <c r="G5" s="61" t="s">
        <v>1710</v>
      </c>
      <c r="H5" s="61" t="s">
        <v>1706</v>
      </c>
      <c r="I5" s="61" t="s">
        <v>1711</v>
      </c>
      <c r="J5" s="61" t="s">
        <v>1712</v>
      </c>
      <c r="K5" s="61" t="s">
        <v>1713</v>
      </c>
      <c r="L5" s="61" t="s">
        <v>1714</v>
      </c>
    </row>
    <row r="6" spans="1:12">
      <c r="A6" s="60"/>
      <c r="B6" s="60"/>
      <c r="C6" s="62" t="s">
        <v>1715</v>
      </c>
      <c r="D6" s="62" t="s">
        <v>1716</v>
      </c>
      <c r="E6" s="62" t="s">
        <v>1717</v>
      </c>
      <c r="F6" s="62" t="s">
        <v>1718</v>
      </c>
      <c r="G6" s="62" t="s">
        <v>1719</v>
      </c>
      <c r="H6" s="62" t="s">
        <v>1720</v>
      </c>
      <c r="I6" s="62" t="s">
        <v>1721</v>
      </c>
      <c r="J6" s="62" t="s">
        <v>1722</v>
      </c>
      <c r="K6" s="62" t="s">
        <v>1723</v>
      </c>
      <c r="L6" s="61"/>
    </row>
    <row r="7" spans="1:12">
      <c r="A7" s="63">
        <v>1</v>
      </c>
      <c r="B7" s="63"/>
      <c r="C7" s="63"/>
      <c r="D7" s="64"/>
      <c r="E7" s="63"/>
      <c r="F7" s="63"/>
      <c r="G7" s="63"/>
      <c r="H7" s="64"/>
      <c r="I7" s="64"/>
      <c r="J7" s="64"/>
      <c r="K7" s="63"/>
      <c r="L7" s="64"/>
    </row>
    <row r="8" spans="1:12">
      <c r="A8" s="63">
        <v>2</v>
      </c>
      <c r="B8" s="63"/>
      <c r="C8" s="63"/>
      <c r="D8" s="64"/>
      <c r="E8" s="63"/>
      <c r="F8" s="63"/>
      <c r="G8" s="63"/>
      <c r="H8" s="64"/>
      <c r="I8" s="64"/>
      <c r="J8" s="64"/>
      <c r="K8" s="63"/>
      <c r="L8" s="64"/>
    </row>
    <row r="9" spans="1:12">
      <c r="A9" s="65" t="s">
        <v>157</v>
      </c>
      <c r="B9" s="65"/>
      <c r="C9" s="65"/>
      <c r="D9" s="62"/>
      <c r="E9" s="62"/>
      <c r="F9" s="62"/>
      <c r="G9" s="66"/>
      <c r="H9" s="62"/>
      <c r="I9" s="62"/>
      <c r="J9" s="62"/>
      <c r="K9" s="66"/>
      <c r="L9" s="62"/>
    </row>
  </sheetData>
  <mergeCells count="6">
    <mergeCell ref="A2:L2"/>
    <mergeCell ref="A3:L3"/>
    <mergeCell ref="A9:C9"/>
    <mergeCell ref="A5:A6"/>
    <mergeCell ref="B5:B6"/>
    <mergeCell ref="L5:L6"/>
  </mergeCells>
  <pageMargins left="0.699305555555556" right="0.699305555555556" top="0.75" bottom="0.75" header="0.3" footer="0.3"/>
  <pageSetup paperSize="9" orientation="portrait"/>
  <headerFooter/>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1:F46"/>
  <sheetViews>
    <sheetView zoomScale="80" zoomScaleNormal="80" topLeftCell="A31" workbookViewId="0">
      <selection activeCell="A3" sqref="A3:L4"/>
    </sheetView>
  </sheetViews>
  <sheetFormatPr defaultColWidth="9" defaultRowHeight="15.75" outlineLevelCol="5"/>
  <cols>
    <col min="1" max="1" width="5.16666666666667" style="40" customWidth="1"/>
    <col min="2" max="2" width="4.66666666666667" style="40" customWidth="1"/>
    <col min="3" max="3" width="21.4166666666667" style="40" customWidth="1"/>
    <col min="4" max="5" width="41.4166666666667" style="40" customWidth="1"/>
    <col min="6" max="6" width="37.5833333333333" style="40" customWidth="1"/>
    <col min="7" max="16384" width="9" style="40"/>
  </cols>
  <sheetData>
    <row r="1" ht="22.5" spans="1:6">
      <c r="A1" s="41" t="s">
        <v>1724</v>
      </c>
      <c r="B1" s="42"/>
      <c r="C1" s="42"/>
      <c r="D1" s="42"/>
      <c r="E1" s="42"/>
      <c r="F1" s="42"/>
    </row>
    <row r="2" ht="57" spans="1:6">
      <c r="A2" s="43" t="s">
        <v>183</v>
      </c>
      <c r="B2" s="43" t="s">
        <v>1725</v>
      </c>
      <c r="C2" s="43" t="s">
        <v>1726</v>
      </c>
      <c r="D2" s="43" t="s">
        <v>1727</v>
      </c>
      <c r="E2" s="43" t="s">
        <v>1728</v>
      </c>
      <c r="F2" s="44" t="s">
        <v>186</v>
      </c>
    </row>
    <row r="3" ht="30" customHeight="1" spans="1:6">
      <c r="A3" s="45">
        <v>1</v>
      </c>
      <c r="B3" s="46" t="s">
        <v>1729</v>
      </c>
      <c r="C3" s="45"/>
      <c r="D3" s="46" t="s">
        <v>1730</v>
      </c>
      <c r="E3" s="46" t="s">
        <v>1731</v>
      </c>
      <c r="F3" s="45"/>
    </row>
    <row r="4" spans="1:6">
      <c r="A4" s="45">
        <v>2</v>
      </c>
      <c r="B4" s="45"/>
      <c r="C4" s="46" t="s">
        <v>1732</v>
      </c>
      <c r="D4" s="45" t="s">
        <v>1733</v>
      </c>
      <c r="E4" s="45" t="s">
        <v>1734</v>
      </c>
      <c r="F4" s="45"/>
    </row>
    <row r="5" ht="22.5" spans="1:6">
      <c r="A5" s="41" t="s">
        <v>1735</v>
      </c>
      <c r="B5" s="42"/>
      <c r="C5" s="42"/>
      <c r="D5" s="42"/>
      <c r="E5" s="42"/>
      <c r="F5" s="42"/>
    </row>
    <row r="6" ht="17.25" customHeight="1" spans="1:6">
      <c r="A6" s="47">
        <v>1</v>
      </c>
      <c r="B6" s="48" t="s">
        <v>1736</v>
      </c>
      <c r="C6" s="48" t="s">
        <v>1737</v>
      </c>
      <c r="D6" s="49" t="s">
        <v>1738</v>
      </c>
      <c r="E6" s="49" t="s">
        <v>1739</v>
      </c>
      <c r="F6" s="47" t="s">
        <v>1740</v>
      </c>
    </row>
    <row r="7" spans="1:6">
      <c r="A7" s="47">
        <v>2</v>
      </c>
      <c r="B7" s="48"/>
      <c r="C7" s="47"/>
      <c r="D7" s="49" t="s">
        <v>1741</v>
      </c>
      <c r="E7" s="50" t="s">
        <v>1742</v>
      </c>
      <c r="F7" s="47"/>
    </row>
    <row r="8" spans="1:6">
      <c r="A8" s="47">
        <v>3</v>
      </c>
      <c r="B8" s="48"/>
      <c r="C8" s="47"/>
      <c r="D8" s="49" t="s">
        <v>1743</v>
      </c>
      <c r="E8" s="49" t="s">
        <v>1708</v>
      </c>
      <c r="F8" s="47"/>
    </row>
    <row r="9" spans="1:6">
      <c r="A9" s="47">
        <v>4</v>
      </c>
      <c r="B9" s="48"/>
      <c r="C9" s="47"/>
      <c r="D9" s="50" t="s">
        <v>1744</v>
      </c>
      <c r="E9" s="49" t="s">
        <v>1745</v>
      </c>
      <c r="F9" s="47"/>
    </row>
    <row r="10" spans="1:6">
      <c r="A10" s="47">
        <v>5</v>
      </c>
      <c r="B10" s="48"/>
      <c r="C10" s="47"/>
      <c r="D10" s="49" t="s">
        <v>1746</v>
      </c>
      <c r="E10" s="49" t="s">
        <v>1746</v>
      </c>
      <c r="F10" s="47"/>
    </row>
    <row r="11" spans="1:6">
      <c r="A11" s="47">
        <v>6</v>
      </c>
      <c r="B11" s="48"/>
      <c r="C11" s="47"/>
      <c r="D11" s="49" t="s">
        <v>1747</v>
      </c>
      <c r="E11" s="49" t="s">
        <v>1748</v>
      </c>
      <c r="F11" s="47"/>
    </row>
    <row r="12" spans="1:6">
      <c r="A12" s="47">
        <v>7</v>
      </c>
      <c r="B12" s="48"/>
      <c r="C12" s="47"/>
      <c r="D12" s="49" t="s">
        <v>1749</v>
      </c>
      <c r="E12" s="49" t="s">
        <v>1750</v>
      </c>
      <c r="F12" s="47"/>
    </row>
    <row r="13" spans="1:6">
      <c r="A13" s="47">
        <v>8</v>
      </c>
      <c r="B13" s="48"/>
      <c r="C13" s="47"/>
      <c r="D13" s="49" t="s">
        <v>1751</v>
      </c>
      <c r="E13" s="49" t="s">
        <v>1752</v>
      </c>
      <c r="F13" s="47"/>
    </row>
    <row r="14" spans="1:6">
      <c r="A14" s="47">
        <v>9</v>
      </c>
      <c r="B14" s="48"/>
      <c r="C14" s="47"/>
      <c r="D14" s="49" t="s">
        <v>1747</v>
      </c>
      <c r="E14" s="49" t="s">
        <v>1753</v>
      </c>
      <c r="F14" s="47"/>
    </row>
    <row r="15" spans="1:6">
      <c r="A15" s="47">
        <v>10</v>
      </c>
      <c r="B15" s="48"/>
      <c r="C15" s="47"/>
      <c r="D15" s="49" t="s">
        <v>1749</v>
      </c>
      <c r="E15" s="49" t="s">
        <v>1754</v>
      </c>
      <c r="F15" s="47"/>
    </row>
    <row r="16" spans="1:6">
      <c r="A16" s="47">
        <v>11</v>
      </c>
      <c r="B16" s="48"/>
      <c r="C16" s="47"/>
      <c r="D16" s="49" t="s">
        <v>1751</v>
      </c>
      <c r="E16" s="49" t="s">
        <v>1755</v>
      </c>
      <c r="F16" s="47"/>
    </row>
    <row r="17" spans="1:6">
      <c r="A17" s="47">
        <v>12</v>
      </c>
      <c r="B17" s="48"/>
      <c r="C17" s="47"/>
      <c r="D17" s="49" t="s">
        <v>1747</v>
      </c>
      <c r="E17" s="49" t="s">
        <v>1756</v>
      </c>
      <c r="F17" s="47"/>
    </row>
    <row r="18" spans="1:6">
      <c r="A18" s="47">
        <v>13</v>
      </c>
      <c r="B18" s="48"/>
      <c r="C18" s="47"/>
      <c r="D18" s="49" t="s">
        <v>1749</v>
      </c>
      <c r="E18" s="49" t="s">
        <v>1757</v>
      </c>
      <c r="F18" s="47"/>
    </row>
    <row r="19" spans="1:6">
      <c r="A19" s="47">
        <v>14</v>
      </c>
      <c r="B19" s="48"/>
      <c r="C19" s="47"/>
      <c r="D19" s="49" t="s">
        <v>1751</v>
      </c>
      <c r="E19" s="49" t="s">
        <v>1758</v>
      </c>
      <c r="F19" s="47"/>
    </row>
    <row r="20" spans="1:6">
      <c r="A20" s="47">
        <v>15</v>
      </c>
      <c r="B20" s="48"/>
      <c r="C20" s="47"/>
      <c r="D20" s="49" t="s">
        <v>1759</v>
      </c>
      <c r="E20" s="49" t="s">
        <v>1760</v>
      </c>
      <c r="F20" s="47"/>
    </row>
    <row r="21" spans="1:6">
      <c r="A21" s="47">
        <v>16</v>
      </c>
      <c r="B21" s="48"/>
      <c r="C21" s="47"/>
      <c r="D21" s="49" t="s">
        <v>1761</v>
      </c>
      <c r="E21" s="49" t="s">
        <v>1761</v>
      </c>
      <c r="F21" s="47"/>
    </row>
    <row r="22" spans="1:6">
      <c r="A22" s="47">
        <v>17</v>
      </c>
      <c r="B22" s="48"/>
      <c r="C22" s="47"/>
      <c r="D22" s="49" t="s">
        <v>1762</v>
      </c>
      <c r="E22" s="49" t="s">
        <v>1748</v>
      </c>
      <c r="F22" s="47"/>
    </row>
    <row r="23" spans="1:6">
      <c r="A23" s="47">
        <v>18</v>
      </c>
      <c r="B23" s="48"/>
      <c r="C23" s="47"/>
      <c r="D23" s="49" t="s">
        <v>1763</v>
      </c>
      <c r="E23" s="49" t="s">
        <v>1750</v>
      </c>
      <c r="F23" s="47"/>
    </row>
    <row r="24" spans="1:6">
      <c r="A24" s="47">
        <v>19</v>
      </c>
      <c r="B24" s="48"/>
      <c r="C24" s="47"/>
      <c r="D24" s="49" t="s">
        <v>1764</v>
      </c>
      <c r="E24" s="49" t="s">
        <v>1752</v>
      </c>
      <c r="F24" s="47"/>
    </row>
    <row r="25" spans="1:6">
      <c r="A25" s="47">
        <v>20</v>
      </c>
      <c r="B25" s="48"/>
      <c r="C25" s="47"/>
      <c r="D25" s="49" t="s">
        <v>1762</v>
      </c>
      <c r="E25" s="49" t="s">
        <v>1753</v>
      </c>
      <c r="F25" s="47"/>
    </row>
    <row r="26" spans="1:6">
      <c r="A26" s="47">
        <v>21</v>
      </c>
      <c r="B26" s="48"/>
      <c r="C26" s="47"/>
      <c r="D26" s="49" t="s">
        <v>1763</v>
      </c>
      <c r="E26" s="49" t="s">
        <v>1754</v>
      </c>
      <c r="F26" s="47"/>
    </row>
    <row r="27" spans="1:6">
      <c r="A27" s="47">
        <v>22</v>
      </c>
      <c r="B27" s="48"/>
      <c r="C27" s="47"/>
      <c r="D27" s="49" t="s">
        <v>1764</v>
      </c>
      <c r="E27" s="49" t="s">
        <v>1755</v>
      </c>
      <c r="F27" s="47"/>
    </row>
    <row r="28" spans="1:6">
      <c r="A28" s="47">
        <v>23</v>
      </c>
      <c r="B28" s="48"/>
      <c r="C28" s="47"/>
      <c r="D28" s="49" t="s">
        <v>1762</v>
      </c>
      <c r="E28" s="49" t="s">
        <v>1756</v>
      </c>
      <c r="F28" s="47"/>
    </row>
    <row r="29" spans="1:6">
      <c r="A29" s="47">
        <v>24</v>
      </c>
      <c r="B29" s="48"/>
      <c r="C29" s="47"/>
      <c r="D29" s="49" t="s">
        <v>1763</v>
      </c>
      <c r="E29" s="49" t="s">
        <v>1757</v>
      </c>
      <c r="F29" s="47"/>
    </row>
    <row r="30" spans="1:6">
      <c r="A30" s="47">
        <v>25</v>
      </c>
      <c r="B30" s="48"/>
      <c r="C30" s="47"/>
      <c r="D30" s="49" t="s">
        <v>1764</v>
      </c>
      <c r="E30" s="49" t="s">
        <v>1758</v>
      </c>
      <c r="F30" s="47"/>
    </row>
    <row r="31" spans="1:6">
      <c r="A31" s="47">
        <v>26</v>
      </c>
      <c r="B31" s="48"/>
      <c r="C31" s="47"/>
      <c r="D31" s="49" t="s">
        <v>1765</v>
      </c>
      <c r="E31" s="49" t="s">
        <v>1760</v>
      </c>
      <c r="F31" s="47"/>
    </row>
    <row r="32" spans="1:6">
      <c r="A32" s="47">
        <v>27</v>
      </c>
      <c r="B32" s="48"/>
      <c r="C32" s="51" t="s">
        <v>1766</v>
      </c>
      <c r="D32" s="49" t="s">
        <v>1767</v>
      </c>
      <c r="E32" s="49" t="s">
        <v>1768</v>
      </c>
      <c r="F32" s="50"/>
    </row>
    <row r="33" spans="1:6">
      <c r="A33" s="47">
        <v>28</v>
      </c>
      <c r="B33" s="48"/>
      <c r="C33" s="51"/>
      <c r="D33" s="49" t="s">
        <v>1769</v>
      </c>
      <c r="E33" s="49" t="s">
        <v>1769</v>
      </c>
      <c r="F33" s="50"/>
    </row>
    <row r="34" s="39" customFormat="1" spans="1:6">
      <c r="A34" s="47">
        <v>29</v>
      </c>
      <c r="B34" s="48"/>
      <c r="C34" s="51"/>
      <c r="D34" s="52" t="s">
        <v>1770</v>
      </c>
      <c r="E34" s="53" t="s">
        <v>1770</v>
      </c>
      <c r="F34" s="52"/>
    </row>
    <row r="35" spans="1:6">
      <c r="A35" s="47">
        <v>30</v>
      </c>
      <c r="B35" s="48"/>
      <c r="C35" s="51"/>
      <c r="D35" s="49" t="s">
        <v>1771</v>
      </c>
      <c r="E35" s="49" t="s">
        <v>1771</v>
      </c>
      <c r="F35" s="50"/>
    </row>
    <row r="36" spans="1:6">
      <c r="A36" s="47">
        <v>31</v>
      </c>
      <c r="B36" s="48"/>
      <c r="C36" s="51"/>
      <c r="D36" s="50" t="s">
        <v>1772</v>
      </c>
      <c r="E36" s="50" t="s">
        <v>1772</v>
      </c>
      <c r="F36" s="50"/>
    </row>
    <row r="37" spans="1:6">
      <c r="A37" s="47">
        <v>32</v>
      </c>
      <c r="B37" s="48"/>
      <c r="C37" s="51"/>
      <c r="D37" s="49" t="s">
        <v>1773</v>
      </c>
      <c r="E37" s="50" t="s">
        <v>1773</v>
      </c>
      <c r="F37" s="50"/>
    </row>
    <row r="38" spans="1:6">
      <c r="A38" s="47">
        <v>33</v>
      </c>
      <c r="B38" s="48"/>
      <c r="C38" s="51"/>
      <c r="D38" s="50" t="s">
        <v>1774</v>
      </c>
      <c r="E38" s="50" t="s">
        <v>1774</v>
      </c>
      <c r="F38" s="50"/>
    </row>
    <row r="39" spans="1:6">
      <c r="A39" s="47">
        <v>34</v>
      </c>
      <c r="B39" s="48"/>
      <c r="C39" s="51"/>
      <c r="D39" s="50" t="s">
        <v>1775</v>
      </c>
      <c r="E39" s="50" t="s">
        <v>1775</v>
      </c>
      <c r="F39" s="50"/>
    </row>
    <row r="40" spans="1:6">
      <c r="A40" s="47">
        <v>35</v>
      </c>
      <c r="B40" s="48"/>
      <c r="C40" s="51"/>
      <c r="D40" s="49" t="s">
        <v>1776</v>
      </c>
      <c r="E40" s="49" t="s">
        <v>1776</v>
      </c>
      <c r="F40" s="50"/>
    </row>
    <row r="41" spans="1:6">
      <c r="A41" s="47">
        <v>36</v>
      </c>
      <c r="B41" s="48"/>
      <c r="C41" s="51"/>
      <c r="D41" s="49" t="s">
        <v>1777</v>
      </c>
      <c r="E41" s="49" t="s">
        <v>1777</v>
      </c>
      <c r="F41" s="50"/>
    </row>
    <row r="42" s="39" customFormat="1" spans="1:6">
      <c r="A42" s="47">
        <v>37</v>
      </c>
      <c r="B42" s="48"/>
      <c r="C42" s="51"/>
      <c r="D42" s="53" t="s">
        <v>1778</v>
      </c>
      <c r="E42" s="53" t="s">
        <v>1778</v>
      </c>
      <c r="F42" s="52"/>
    </row>
    <row r="43" spans="1:6">
      <c r="A43" s="47">
        <v>38</v>
      </c>
      <c r="B43" s="48"/>
      <c r="C43" s="51"/>
      <c r="D43" s="49" t="s">
        <v>1779</v>
      </c>
      <c r="E43" s="49" t="s">
        <v>1779</v>
      </c>
      <c r="F43" s="50"/>
    </row>
    <row r="44" spans="1:6">
      <c r="A44" s="47">
        <v>39</v>
      </c>
      <c r="B44" s="48"/>
      <c r="C44" s="51"/>
      <c r="D44" s="50" t="s">
        <v>1780</v>
      </c>
      <c r="E44" s="50" t="s">
        <v>1780</v>
      </c>
      <c r="F44" s="50"/>
    </row>
    <row r="45" ht="17.25" customHeight="1" spans="1:6">
      <c r="A45" s="47">
        <v>40</v>
      </c>
      <c r="B45" s="48"/>
      <c r="C45" s="51"/>
      <c r="D45" s="49" t="s">
        <v>1781</v>
      </c>
      <c r="E45" s="49" t="s">
        <v>1781</v>
      </c>
      <c r="F45" s="50"/>
    </row>
    <row r="46" spans="1:6">
      <c r="A46" s="47">
        <v>47</v>
      </c>
      <c r="B46" s="48"/>
      <c r="C46" s="54" t="s">
        <v>1782</v>
      </c>
      <c r="D46" s="49" t="s">
        <v>1783</v>
      </c>
      <c r="E46" s="49" t="s">
        <v>1783</v>
      </c>
      <c r="F46" s="4"/>
    </row>
  </sheetData>
  <mergeCells count="7">
    <mergeCell ref="A1:F1"/>
    <mergeCell ref="A5:F5"/>
    <mergeCell ref="B3:B4"/>
    <mergeCell ref="B6:B46"/>
    <mergeCell ref="C6:C31"/>
    <mergeCell ref="C32:C45"/>
    <mergeCell ref="F6:F31"/>
  </mergeCells>
  <pageMargins left="0.75" right="0.75" top="1" bottom="1" header="0.5" footer="0.5"/>
  <pageSetup paperSize="9" orientation="portrait"/>
  <headerFooter/>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0000"/>
  </sheetPr>
  <dimension ref="A1:K268"/>
  <sheetViews>
    <sheetView zoomScale="80" zoomScaleNormal="80" workbookViewId="0">
      <selection activeCell="A3" sqref="A3:L4"/>
    </sheetView>
  </sheetViews>
  <sheetFormatPr defaultColWidth="9" defaultRowHeight="15.75"/>
  <cols>
    <col min="1" max="1" width="28.6666666666667" style="1" customWidth="1"/>
    <col min="2" max="2" width="39.1666666666667" style="1" customWidth="1"/>
    <col min="3" max="3" width="67.6666666666667" style="2" customWidth="1"/>
    <col min="4" max="4" width="14.9166666666667" style="3" customWidth="1"/>
    <col min="5" max="5" width="31.9166666666667" style="1" customWidth="1"/>
    <col min="6" max="6" width="41.5" style="1" customWidth="1"/>
    <col min="7" max="7" width="27.4166666666667" style="1" customWidth="1"/>
    <col min="8" max="8" width="31.5833333333333" style="1" customWidth="1"/>
    <col min="9" max="9" width="9" style="4" customWidth="1"/>
    <col min="10" max="10" width="22.5" style="4" customWidth="1"/>
    <col min="11" max="11" width="13.1666666666667" style="4" customWidth="1"/>
    <col min="12" max="16384" width="9" style="4"/>
  </cols>
  <sheetData>
    <row r="1" ht="31.5" spans="1:8">
      <c r="A1" s="5" t="s">
        <v>1784</v>
      </c>
      <c r="B1" s="6"/>
      <c r="C1" s="6"/>
      <c r="D1" s="6"/>
      <c r="E1" s="6"/>
      <c r="F1" s="6"/>
      <c r="G1" s="6"/>
      <c r="H1" s="6"/>
    </row>
    <row r="2" spans="1:8">
      <c r="A2" s="7" t="s">
        <v>1785</v>
      </c>
      <c r="B2" s="7" t="s">
        <v>1488</v>
      </c>
      <c r="C2" s="8"/>
      <c r="D2" s="9" t="s">
        <v>1490</v>
      </c>
      <c r="E2" s="7" t="s">
        <v>1786</v>
      </c>
      <c r="F2" s="7" t="s">
        <v>1492</v>
      </c>
      <c r="G2" s="10" t="s">
        <v>1493</v>
      </c>
      <c r="H2" s="11" t="s">
        <v>186</v>
      </c>
    </row>
    <row r="3" ht="42.75" spans="1:8">
      <c r="A3" s="7"/>
      <c r="B3" s="12" t="s">
        <v>1787</v>
      </c>
      <c r="C3" s="13" t="e">
        <f>"流动资产"&amp;FIXED(报告信息表!C24,,)&amp;"万元，"&amp;"非流动资产"&amp;FIXED(报告信息表!C25,,)&amp;"万元"</f>
        <v>#REF!</v>
      </c>
      <c r="D3" s="14" t="s">
        <v>1530</v>
      </c>
      <c r="E3" s="15" t="s">
        <v>1788</v>
      </c>
      <c r="F3" s="16" t="s">
        <v>1789</v>
      </c>
      <c r="G3" s="17" t="s">
        <v>1790</v>
      </c>
      <c r="H3" s="11"/>
    </row>
    <row r="4" ht="42.75" spans="1:8">
      <c r="A4" s="7"/>
      <c r="B4" s="12" t="s">
        <v>1791</v>
      </c>
      <c r="C4" s="13" t="e">
        <f>"流动负债"&amp;FIXED(报告信息表!C26,,)&amp;"万元，"&amp;"非流动负债"&amp;FIXED(报告信息表!C27,,)&amp;"万元"</f>
        <v>#REF!</v>
      </c>
      <c r="D4" s="14" t="s">
        <v>1530</v>
      </c>
      <c r="E4" s="15" t="s">
        <v>1792</v>
      </c>
      <c r="F4" s="16" t="s">
        <v>1793</v>
      </c>
      <c r="G4" s="17" t="s">
        <v>1790</v>
      </c>
      <c r="H4" s="11"/>
    </row>
    <row r="5" spans="1:8">
      <c r="A5" s="18" t="s">
        <v>1794</v>
      </c>
      <c r="B5" s="16" t="s">
        <v>1795</v>
      </c>
      <c r="C5" s="13" t="e">
        <f>IF(C8=0,"",IF(C17+C29+C31+C43+C47+C49+C51+C56+C93+C95=0,"货币资金","货币资金、"))&amp;IF(C17=0,"",IF(C29+C31+C43+C47+C49+C51+C56+C93+C95=0,"交易性金融资产","交易性金融资产、"))&amp;IF(C29=0,"",IF(C31+C43+C47+C49+C51+C56+C93+C95=0,"应收票据","应收票据、"))&amp;IF(C31=0,"",IF(C43+C47+C49+C51+C56+C93+C95=0,"应收账款","应收账款、"))&amp;IF(C43=0,"",IF(C47+C49+C51+C56+C93+C95=0,"预付账款","预付账款、"))&amp;IF(C47=0,"",IF(C49+C51+C56+C93+C95=0,"应收利息","应收利息、"))&amp;IF(C49=0,"",IF(C51+C56+C93+C95=0,"应收股利","应收股利、"))&amp;IF(C51=0,"",IF(C56+C93+C95=0,"其他应收款","其他应收款、"))&amp;IF(C56=0,"",IF(C93+C95=0,"存货","存货、"))&amp;IF(C93=0,"",IF(C95=0,"一年到期非流动资产","一年到期非流动资产、"))&amp;IF(C95=0,"","其他流动资产")</f>
        <v>#REF!</v>
      </c>
      <c r="D5" s="14" t="s">
        <v>1530</v>
      </c>
      <c r="E5" s="19" t="s">
        <v>1796</v>
      </c>
      <c r="F5" s="16" t="s">
        <v>1797</v>
      </c>
      <c r="G5" s="17" t="s">
        <v>1790</v>
      </c>
      <c r="H5" s="20"/>
    </row>
    <row r="6" spans="1:8">
      <c r="A6" s="18"/>
      <c r="B6" s="21" t="s">
        <v>1571</v>
      </c>
      <c r="C6" s="13" t="e">
        <f>流动汇总!F29</f>
        <v>#REF!</v>
      </c>
      <c r="D6" s="14" t="s">
        <v>1530</v>
      </c>
      <c r="E6" s="19" t="s">
        <v>1565</v>
      </c>
      <c r="F6" s="19" t="s">
        <v>1798</v>
      </c>
      <c r="G6" s="17" t="s">
        <v>1799</v>
      </c>
      <c r="H6" s="20"/>
    </row>
    <row r="7" spans="1:8">
      <c r="A7" s="18"/>
      <c r="B7" s="21" t="s">
        <v>1800</v>
      </c>
      <c r="C7" s="13" t="e">
        <f>流动汇总!G29</f>
        <v>#REF!</v>
      </c>
      <c r="D7" s="14" t="s">
        <v>1530</v>
      </c>
      <c r="E7" s="19" t="s">
        <v>1565</v>
      </c>
      <c r="F7" s="19" t="s">
        <v>1798</v>
      </c>
      <c r="G7" s="17" t="s">
        <v>1799</v>
      </c>
      <c r="H7" s="20"/>
    </row>
    <row r="8" spans="1:8">
      <c r="A8" s="18" t="s">
        <v>1801</v>
      </c>
      <c r="B8" s="19" t="s">
        <v>1802</v>
      </c>
      <c r="C8" s="22" t="e">
        <f>#REF!</f>
        <v>#REF!</v>
      </c>
      <c r="D8" s="14" t="s">
        <v>1530</v>
      </c>
      <c r="E8" s="19" t="s">
        <v>1565</v>
      </c>
      <c r="F8" s="19" t="s">
        <v>1798</v>
      </c>
      <c r="G8" s="17" t="s">
        <v>1799</v>
      </c>
      <c r="H8" s="20"/>
    </row>
    <row r="9" spans="1:8">
      <c r="A9" s="18"/>
      <c r="B9" s="16" t="s">
        <v>1803</v>
      </c>
      <c r="C9" s="13" t="str">
        <f>IF(C11=0,"",IF(C13+C15=0,"全部为现金","包括现金"&amp;FIXED(C11,,)&amp;"元、"))&amp;IF(C13=0,"",IF(C15=0,IF(AND(C11=0,C15=0),"全部为银行存款","银行存款"&amp;FIXED(C13,,)&amp;"元"),IF(C11=0,"包括银行存款"&amp;FIXED(C13,,)&amp;"元、","银行存款"&amp;FIXED(C13,,)&amp;"元、")))&amp;IF(C15=0,"",IF(AND(C11=0,C13=0),"全部为其他货币资金","其他货币资金"&amp;FIXED(C15,,)&amp;"元"))</f>
        <v/>
      </c>
      <c r="D9" s="14" t="s">
        <v>1530</v>
      </c>
      <c r="E9" s="19" t="s">
        <v>1804</v>
      </c>
      <c r="F9" s="19" t="s">
        <v>1805</v>
      </c>
      <c r="G9" s="17" t="s">
        <v>1790</v>
      </c>
      <c r="H9" s="20"/>
    </row>
    <row r="10" spans="1:8">
      <c r="A10" s="18"/>
      <c r="B10" s="19" t="s">
        <v>1806</v>
      </c>
      <c r="C10" s="22" t="e">
        <f>#REF!</f>
        <v>#REF!</v>
      </c>
      <c r="D10" s="14" t="s">
        <v>1530</v>
      </c>
      <c r="E10" s="19" t="s">
        <v>1565</v>
      </c>
      <c r="F10" s="19" t="s">
        <v>1798</v>
      </c>
      <c r="G10" s="17" t="s">
        <v>1799</v>
      </c>
      <c r="H10" s="20"/>
    </row>
    <row r="11" spans="1:8">
      <c r="A11" s="19" t="s">
        <v>1807</v>
      </c>
      <c r="B11" s="16" t="s">
        <v>1808</v>
      </c>
      <c r="C11" s="22">
        <f>现金!H27</f>
        <v>0</v>
      </c>
      <c r="D11" s="14" t="s">
        <v>1530</v>
      </c>
      <c r="E11" s="19" t="s">
        <v>1565</v>
      </c>
      <c r="F11" s="19" t="s">
        <v>1798</v>
      </c>
      <c r="G11" s="17" t="s">
        <v>1799</v>
      </c>
      <c r="H11" s="20"/>
    </row>
    <row r="12" spans="1:8">
      <c r="A12" s="19"/>
      <c r="B12" s="19" t="s">
        <v>1809</v>
      </c>
      <c r="C12" s="22">
        <f>现金!I27</f>
        <v>0</v>
      </c>
      <c r="D12" s="14" t="s">
        <v>1530</v>
      </c>
      <c r="E12" s="19" t="s">
        <v>1565</v>
      </c>
      <c r="F12" s="19" t="s">
        <v>1798</v>
      </c>
      <c r="G12" s="17" t="s">
        <v>1799</v>
      </c>
      <c r="H12" s="20"/>
    </row>
    <row r="13" spans="1:8">
      <c r="A13" s="19" t="s">
        <v>1810</v>
      </c>
      <c r="B13" s="19" t="s">
        <v>1811</v>
      </c>
      <c r="C13" s="22">
        <f>银行存款!I27</f>
        <v>0</v>
      </c>
      <c r="D13" s="14" t="s">
        <v>1530</v>
      </c>
      <c r="E13" s="19" t="s">
        <v>1565</v>
      </c>
      <c r="F13" s="19" t="s">
        <v>1798</v>
      </c>
      <c r="G13" s="17" t="s">
        <v>1799</v>
      </c>
      <c r="H13" s="20"/>
    </row>
    <row r="14" spans="1:8">
      <c r="A14" s="19"/>
      <c r="B14" s="19" t="s">
        <v>1812</v>
      </c>
      <c r="C14" s="22">
        <f>银行存款!J27</f>
        <v>0</v>
      </c>
      <c r="D14" s="14" t="s">
        <v>1530</v>
      </c>
      <c r="E14" s="19" t="s">
        <v>1565</v>
      </c>
      <c r="F14" s="19" t="s">
        <v>1798</v>
      </c>
      <c r="G14" s="17" t="s">
        <v>1799</v>
      </c>
      <c r="H14" s="20"/>
    </row>
    <row r="15" spans="1:8">
      <c r="A15" s="19" t="s">
        <v>1813</v>
      </c>
      <c r="B15" s="19" t="s">
        <v>1814</v>
      </c>
      <c r="C15" s="22">
        <f>其他货币资金!I27</f>
        <v>0</v>
      </c>
      <c r="D15" s="14" t="s">
        <v>1530</v>
      </c>
      <c r="E15" s="19" t="s">
        <v>1565</v>
      </c>
      <c r="F15" s="19" t="s">
        <v>1798</v>
      </c>
      <c r="G15" s="17" t="s">
        <v>1799</v>
      </c>
      <c r="H15" s="20"/>
    </row>
    <row r="16" spans="1:8">
      <c r="A16" s="19"/>
      <c r="B16" s="19" t="s">
        <v>1815</v>
      </c>
      <c r="C16" s="22">
        <f>其他货币资金!J27</f>
        <v>0</v>
      </c>
      <c r="D16" s="14" t="s">
        <v>1530</v>
      </c>
      <c r="E16" s="19" t="s">
        <v>1565</v>
      </c>
      <c r="F16" s="19" t="s">
        <v>1798</v>
      </c>
      <c r="G16" s="17" t="s">
        <v>1799</v>
      </c>
      <c r="H16" s="20"/>
    </row>
    <row r="17" spans="1:8">
      <c r="A17" s="18" t="s">
        <v>1816</v>
      </c>
      <c r="B17" s="19" t="s">
        <v>1817</v>
      </c>
      <c r="C17" s="22">
        <f>交易性金融资产汇总!D27</f>
        <v>0</v>
      </c>
      <c r="D17" s="14" t="s">
        <v>1530</v>
      </c>
      <c r="E17" s="19" t="s">
        <v>1565</v>
      </c>
      <c r="F17" s="19" t="s">
        <v>1798</v>
      </c>
      <c r="G17" s="17" t="s">
        <v>1799</v>
      </c>
      <c r="H17" s="20"/>
    </row>
    <row r="18" spans="1:8">
      <c r="A18" s="18"/>
      <c r="B18" s="16" t="s">
        <v>1818</v>
      </c>
      <c r="C18" s="13" t="str">
        <f>IF(C21=0,"",IF(C23+C25=0,"全部为股票投资","包括股票投资"&amp;FIXED(C21,,)&amp;"元、"))&amp;IF(C23=0,"",IF(C25=0,IF(AND(C21=0,C25=0),"全部为债券投资","债券投资"&amp;FIXED(C23,,)&amp;"元"),IF(C21=0,"包括债券投资"&amp;FIXED(C23,,)&amp;"元、","债券投资"&amp;FIXED(C23,,)&amp;"元、")))&amp;IF(C25=0,"",IF(AND(C21=0,C23=0),"全部为基金投资","基金投资"&amp;FIXED(C25,,)&amp;"元"))</f>
        <v/>
      </c>
      <c r="D18" s="14" t="s">
        <v>1530</v>
      </c>
      <c r="E18" s="16" t="s">
        <v>1819</v>
      </c>
      <c r="F18" s="19" t="s">
        <v>1798</v>
      </c>
      <c r="G18" s="17" t="s">
        <v>1799</v>
      </c>
      <c r="H18" s="20"/>
    </row>
    <row r="19" spans="1:8">
      <c r="A19" s="18"/>
      <c r="B19" s="19" t="s">
        <v>1820</v>
      </c>
      <c r="C19" s="22">
        <f>交易性金融资产汇总!E27</f>
        <v>0</v>
      </c>
      <c r="D19" s="14" t="s">
        <v>1530</v>
      </c>
      <c r="E19" s="19" t="s">
        <v>1565</v>
      </c>
      <c r="F19" s="19" t="s">
        <v>1798</v>
      </c>
      <c r="G19" s="17" t="s">
        <v>1799</v>
      </c>
      <c r="H19" s="20"/>
    </row>
    <row r="20" spans="1:8">
      <c r="A20" s="18"/>
      <c r="B20" s="16" t="s">
        <v>1821</v>
      </c>
      <c r="C20" s="23" t="str">
        <f>IF(C19-C17=0,"无增减值变化",IF(C19-C17&gt;0,"增值"&amp;FIXED(ROUND(C19-C17,2),,)&amp;"元，增值率"&amp;FIXED(ROUND((C19-C17)/C17*100,2),,)&amp;"%","减值"&amp;FIXED(ROUND(ABS(C19-C17),2),,)&amp;"元，减值率"&amp;FIXED(ROUND(ABS((C19-C17)/C17)*100,2),,)&amp;"%"))</f>
        <v>无增减值变化</v>
      </c>
      <c r="D20" s="24" t="s">
        <v>1530</v>
      </c>
      <c r="E20" s="19" t="s">
        <v>1620</v>
      </c>
      <c r="F20" s="19" t="s">
        <v>1607</v>
      </c>
      <c r="G20" s="17" t="s">
        <v>1822</v>
      </c>
      <c r="H20" s="20"/>
    </row>
    <row r="21" spans="1:8">
      <c r="A21" s="19" t="s">
        <v>1823</v>
      </c>
      <c r="B21" s="19" t="s">
        <v>1824</v>
      </c>
      <c r="C21" s="22">
        <f>'交易性-股票'!I27</f>
        <v>0</v>
      </c>
      <c r="D21" s="14" t="s">
        <v>1530</v>
      </c>
      <c r="E21" s="19" t="s">
        <v>1565</v>
      </c>
      <c r="F21" s="19" t="s">
        <v>1798</v>
      </c>
      <c r="G21" s="17" t="s">
        <v>1799</v>
      </c>
      <c r="H21" s="20"/>
    </row>
    <row r="22" spans="1:8">
      <c r="A22" s="19"/>
      <c r="B22" s="19" t="s">
        <v>1825</v>
      </c>
      <c r="C22" s="22">
        <f>'交易性-股票'!K27</f>
        <v>0</v>
      </c>
      <c r="D22" s="14" t="s">
        <v>1530</v>
      </c>
      <c r="E22" s="19" t="s">
        <v>1565</v>
      </c>
      <c r="F22" s="19" t="s">
        <v>1798</v>
      </c>
      <c r="G22" s="17" t="s">
        <v>1799</v>
      </c>
      <c r="H22" s="20"/>
    </row>
    <row r="23" spans="1:8">
      <c r="A23" s="19" t="s">
        <v>1826</v>
      </c>
      <c r="B23" s="19" t="s">
        <v>1827</v>
      </c>
      <c r="C23" s="22">
        <f>'交易性-债券'!J27</f>
        <v>0</v>
      </c>
      <c r="D23" s="14" t="s">
        <v>1530</v>
      </c>
      <c r="E23" s="19" t="s">
        <v>1565</v>
      </c>
      <c r="F23" s="19" t="s">
        <v>1798</v>
      </c>
      <c r="G23" s="17" t="s">
        <v>1799</v>
      </c>
      <c r="H23" s="20"/>
    </row>
    <row r="24" spans="1:8">
      <c r="A24" s="19"/>
      <c r="B24" s="19" t="s">
        <v>1828</v>
      </c>
      <c r="C24" s="22">
        <f>'交易性-债券'!K27</f>
        <v>0</v>
      </c>
      <c r="D24" s="14" t="s">
        <v>1530</v>
      </c>
      <c r="E24" s="19" t="s">
        <v>1565</v>
      </c>
      <c r="F24" s="19" t="s">
        <v>1798</v>
      </c>
      <c r="G24" s="17" t="s">
        <v>1799</v>
      </c>
      <c r="H24" s="20"/>
    </row>
    <row r="25" spans="1:8">
      <c r="A25" s="19" t="s">
        <v>1829</v>
      </c>
      <c r="B25" s="19" t="s">
        <v>1830</v>
      </c>
      <c r="C25" s="22">
        <f>'交易性-基金'!J27</f>
        <v>0</v>
      </c>
      <c r="D25" s="14" t="s">
        <v>1530</v>
      </c>
      <c r="E25" s="19" t="s">
        <v>1565</v>
      </c>
      <c r="F25" s="19" t="s">
        <v>1798</v>
      </c>
      <c r="G25" s="17" t="s">
        <v>1799</v>
      </c>
      <c r="H25" s="20"/>
    </row>
    <row r="26" spans="1:8">
      <c r="A26" s="19"/>
      <c r="B26" s="19" t="s">
        <v>1831</v>
      </c>
      <c r="C26" s="22">
        <f>'交易性-基金'!L27</f>
        <v>0</v>
      </c>
      <c r="D26" s="14" t="s">
        <v>1530</v>
      </c>
      <c r="E26" s="19" t="s">
        <v>1565</v>
      </c>
      <c r="F26" s="19" t="s">
        <v>1798</v>
      </c>
      <c r="G26" s="17" t="s">
        <v>1799</v>
      </c>
      <c r="H26" s="20"/>
    </row>
    <row r="27" spans="1:8">
      <c r="A27" s="16" t="s">
        <v>190</v>
      </c>
      <c r="B27" s="16" t="s">
        <v>1832</v>
      </c>
      <c r="C27" s="22">
        <f>衍生金融资产!I27</f>
        <v>0</v>
      </c>
      <c r="D27" s="14"/>
      <c r="E27" s="19"/>
      <c r="F27" s="19"/>
      <c r="G27" s="17"/>
      <c r="H27" s="20"/>
    </row>
    <row r="28" spans="1:8">
      <c r="A28" s="19"/>
      <c r="B28" s="16" t="s">
        <v>1833</v>
      </c>
      <c r="C28" s="22">
        <f>衍生金融资产!J27</f>
        <v>0</v>
      </c>
      <c r="D28" s="14"/>
      <c r="E28" s="19"/>
      <c r="F28" s="19"/>
      <c r="G28" s="17"/>
      <c r="H28" s="20"/>
    </row>
    <row r="29" spans="1:8">
      <c r="A29" s="19" t="s">
        <v>1834</v>
      </c>
      <c r="B29" s="19" t="s">
        <v>1835</v>
      </c>
      <c r="C29" s="22">
        <f>应收票据!H27</f>
        <v>0</v>
      </c>
      <c r="D29" s="14" t="s">
        <v>1530</v>
      </c>
      <c r="E29" s="19" t="s">
        <v>1565</v>
      </c>
      <c r="F29" s="19" t="s">
        <v>1798</v>
      </c>
      <c r="G29" s="17" t="s">
        <v>1799</v>
      </c>
      <c r="H29" s="20"/>
    </row>
    <row r="30" spans="1:8">
      <c r="A30" s="19"/>
      <c r="B30" s="19" t="s">
        <v>1836</v>
      </c>
      <c r="C30" s="22">
        <f>应收票据!I27</f>
        <v>0</v>
      </c>
      <c r="D30" s="14" t="s">
        <v>1530</v>
      </c>
      <c r="E30" s="19" t="s">
        <v>1565</v>
      </c>
      <c r="F30" s="19" t="s">
        <v>1798</v>
      </c>
      <c r="G30" s="17" t="s">
        <v>1799</v>
      </c>
      <c r="H30" s="20"/>
    </row>
    <row r="31" spans="1:8">
      <c r="A31" s="19" t="s">
        <v>1837</v>
      </c>
      <c r="B31" s="19" t="s">
        <v>1838</v>
      </c>
      <c r="C31" s="22">
        <f>应收账款!P26</f>
        <v>0</v>
      </c>
      <c r="D31" s="14" t="s">
        <v>1530</v>
      </c>
      <c r="E31" s="19" t="s">
        <v>1565</v>
      </c>
      <c r="F31" s="19" t="s">
        <v>1798</v>
      </c>
      <c r="G31" s="17" t="s">
        <v>1799</v>
      </c>
      <c r="H31" s="20"/>
    </row>
    <row r="32" spans="1:8">
      <c r="A32" s="19"/>
      <c r="B32" s="16" t="s">
        <v>1839</v>
      </c>
      <c r="C32" s="22" t="str">
        <f>IF(应收账款!P27=0,"未计提减值准备","已计提减值准备"&amp;FIXED(应收账款!P27,,)&amp;"元，账面净额"&amp;FIXED(应收账款!P29,,)&amp;"元")</f>
        <v>未计提减值准备</v>
      </c>
      <c r="D32" s="14" t="s">
        <v>1530</v>
      </c>
      <c r="E32" s="19" t="s">
        <v>1565</v>
      </c>
      <c r="F32" s="19" t="s">
        <v>1798</v>
      </c>
      <c r="G32" s="17" t="s">
        <v>1799</v>
      </c>
      <c r="H32" s="20"/>
    </row>
    <row r="33" spans="1:8">
      <c r="A33" s="19"/>
      <c r="B33" s="19" t="s">
        <v>1840</v>
      </c>
      <c r="C33" s="22">
        <f>应收账款!Q28</f>
        <v>0</v>
      </c>
      <c r="D33" s="14" t="s">
        <v>1530</v>
      </c>
      <c r="E33" s="19" t="s">
        <v>1565</v>
      </c>
      <c r="F33" s="19" t="s">
        <v>1798</v>
      </c>
      <c r="G33" s="17" t="s">
        <v>1799</v>
      </c>
      <c r="H33" s="20"/>
    </row>
    <row r="34" spans="1:8">
      <c r="A34" s="19"/>
      <c r="B34" s="19" t="s">
        <v>1841</v>
      </c>
      <c r="C34" s="22">
        <f>应收账款!Q29</f>
        <v>0</v>
      </c>
      <c r="D34" s="14" t="s">
        <v>1530</v>
      </c>
      <c r="E34" s="19" t="s">
        <v>1565</v>
      </c>
      <c r="F34" s="19" t="s">
        <v>1798</v>
      </c>
      <c r="G34" s="17" t="s">
        <v>1799</v>
      </c>
      <c r="H34" s="20"/>
    </row>
    <row r="35" spans="1:8">
      <c r="A35" s="16" t="s">
        <v>1842</v>
      </c>
      <c r="B35" s="16" t="s">
        <v>1843</v>
      </c>
      <c r="C35" s="22">
        <f>应收款项融资汇总!D27</f>
        <v>0</v>
      </c>
      <c r="D35" s="14"/>
      <c r="E35" s="19"/>
      <c r="F35" s="19"/>
      <c r="G35" s="17"/>
      <c r="H35" s="20"/>
    </row>
    <row r="36" spans="1:8">
      <c r="A36" s="19"/>
      <c r="B36" s="16" t="s">
        <v>1844</v>
      </c>
      <c r="C36" s="13" t="str">
        <f>IF(C39=0,"",IF(C41=0,"全部为应收票据融资","包括应收票据融资"&amp;FIXED(C39,,)&amp;"元、"))&amp;IF(C41=0,"",IF(C39=0,"全部为应收账款融资","应收账款融资"&amp;FIXED(C41,,)&amp;"元"))</f>
        <v/>
      </c>
      <c r="D36" s="14"/>
      <c r="E36" s="19"/>
      <c r="F36" s="19"/>
      <c r="G36" s="17"/>
      <c r="H36" s="20"/>
    </row>
    <row r="37" spans="1:8">
      <c r="A37" s="19"/>
      <c r="B37" s="16" t="s">
        <v>1845</v>
      </c>
      <c r="C37" s="22">
        <f>应收款项融资汇总!E27</f>
        <v>0</v>
      </c>
      <c r="D37" s="14"/>
      <c r="E37" s="19"/>
      <c r="F37" s="19"/>
      <c r="G37" s="17"/>
      <c r="H37" s="20"/>
    </row>
    <row r="38" spans="1:8">
      <c r="A38" s="19"/>
      <c r="B38" s="16" t="s">
        <v>1846</v>
      </c>
      <c r="C38" s="23" t="str">
        <f>IF(C37-C35=0,"无增减值变化",IF(C37-C35&gt;0,"增值"&amp;FIXED(ROUND(C37-C35,2),,)&amp;"元，增值率"&amp;FIXED(ROUND((C37-C35)/C35*100,2),,)&amp;"%","减值"&amp;FIXED(ROUND(ABS(C37-C35),2),,)&amp;"元，减值率"&amp;FIXED(ROUND(ABS((C37-C35)/C35)*100,2),,)&amp;"%"))</f>
        <v>无增减值变化</v>
      </c>
      <c r="D38" s="14"/>
      <c r="E38" s="19"/>
      <c r="F38" s="19"/>
      <c r="G38" s="17"/>
      <c r="H38" s="20"/>
    </row>
    <row r="39" spans="1:8">
      <c r="A39" s="19" t="s">
        <v>1847</v>
      </c>
      <c r="B39" s="16" t="s">
        <v>1848</v>
      </c>
      <c r="C39" s="22">
        <f>'融资-应收票据'!H27</f>
        <v>0</v>
      </c>
      <c r="D39" s="14"/>
      <c r="E39" s="19"/>
      <c r="F39" s="19"/>
      <c r="G39" s="17"/>
      <c r="H39" s="20"/>
    </row>
    <row r="40" spans="1:8">
      <c r="A40" s="19"/>
      <c r="B40" s="16" t="s">
        <v>1849</v>
      </c>
      <c r="C40" s="22">
        <f>'融资-应收票据'!I27</f>
        <v>0</v>
      </c>
      <c r="D40" s="14"/>
      <c r="E40" s="19"/>
      <c r="F40" s="19"/>
      <c r="G40" s="17"/>
      <c r="H40" s="20"/>
    </row>
    <row r="41" spans="1:8">
      <c r="A41" s="19" t="s">
        <v>1850</v>
      </c>
      <c r="B41" s="16" t="s">
        <v>1851</v>
      </c>
      <c r="C41" s="22">
        <f>'融资-应收账款'!P29</f>
        <v>0</v>
      </c>
      <c r="D41" s="14"/>
      <c r="E41" s="19"/>
      <c r="F41" s="19"/>
      <c r="G41" s="17"/>
      <c r="H41" s="20"/>
    </row>
    <row r="42" spans="1:8">
      <c r="A42" s="19"/>
      <c r="B42" s="16" t="s">
        <v>1852</v>
      </c>
      <c r="C42" s="22">
        <f>'融资-应收账款'!Q29</f>
        <v>0</v>
      </c>
      <c r="D42" s="14"/>
      <c r="E42" s="19"/>
      <c r="F42" s="19"/>
      <c r="G42" s="17"/>
      <c r="H42" s="20"/>
    </row>
    <row r="43" spans="1:8">
      <c r="A43" s="19" t="s">
        <v>1853</v>
      </c>
      <c r="B43" s="19" t="s">
        <v>1854</v>
      </c>
      <c r="C43" s="22">
        <f>预付账款!I24</f>
        <v>0</v>
      </c>
      <c r="D43" s="14" t="s">
        <v>1530</v>
      </c>
      <c r="E43" s="19" t="s">
        <v>1565</v>
      </c>
      <c r="F43" s="19" t="s">
        <v>1798</v>
      </c>
      <c r="G43" s="17" t="s">
        <v>1799</v>
      </c>
      <c r="H43" s="20"/>
    </row>
    <row r="44" spans="1:8">
      <c r="A44" s="19"/>
      <c r="B44" s="16" t="s">
        <v>1855</v>
      </c>
      <c r="C44" s="22" t="str">
        <f>IF(预付账款!I25=0,"未计提减值准备","已计提减值准备"&amp;FIXED(预付账款!I25,,)&amp;"元，账面净额"&amp;FIXED(预付账款!I27,,)&amp;"元")</f>
        <v>未计提减值准备</v>
      </c>
      <c r="D44" s="14" t="s">
        <v>1530</v>
      </c>
      <c r="E44" s="19" t="s">
        <v>1565</v>
      </c>
      <c r="F44" s="19" t="s">
        <v>1798</v>
      </c>
      <c r="G44" s="17" t="s">
        <v>1799</v>
      </c>
      <c r="H44" s="20"/>
    </row>
    <row r="45" spans="1:8">
      <c r="A45" s="19"/>
      <c r="B45" s="19" t="s">
        <v>1856</v>
      </c>
      <c r="C45" s="22">
        <f>预付账款!J26</f>
        <v>0</v>
      </c>
      <c r="D45" s="14" t="s">
        <v>1530</v>
      </c>
      <c r="E45" s="19" t="s">
        <v>1565</v>
      </c>
      <c r="F45" s="19" t="s">
        <v>1798</v>
      </c>
      <c r="G45" s="17" t="s">
        <v>1799</v>
      </c>
      <c r="H45" s="20"/>
    </row>
    <row r="46" spans="1:8">
      <c r="A46" s="19"/>
      <c r="B46" s="19" t="s">
        <v>1857</v>
      </c>
      <c r="C46" s="22">
        <f>预付账款!J27</f>
        <v>0</v>
      </c>
      <c r="D46" s="14" t="s">
        <v>1530</v>
      </c>
      <c r="E46" s="19" t="s">
        <v>1565</v>
      </c>
      <c r="F46" s="19" t="s">
        <v>1798</v>
      </c>
      <c r="G46" s="17" t="s">
        <v>1799</v>
      </c>
      <c r="H46" s="20"/>
    </row>
    <row r="47" spans="1:8">
      <c r="A47" s="19" t="s">
        <v>1858</v>
      </c>
      <c r="B47" s="19" t="s">
        <v>1859</v>
      </c>
      <c r="C47" s="22">
        <f>应收利息!I27</f>
        <v>0</v>
      </c>
      <c r="D47" s="14" t="s">
        <v>1530</v>
      </c>
      <c r="E47" s="19" t="s">
        <v>1565</v>
      </c>
      <c r="F47" s="19" t="s">
        <v>1798</v>
      </c>
      <c r="G47" s="17" t="s">
        <v>1799</v>
      </c>
      <c r="H47" s="20"/>
    </row>
    <row r="48" spans="1:8">
      <c r="A48" s="19"/>
      <c r="B48" s="19" t="s">
        <v>1860</v>
      </c>
      <c r="C48" s="22">
        <f>应收利息!J27</f>
        <v>0</v>
      </c>
      <c r="D48" s="14" t="s">
        <v>1530</v>
      </c>
      <c r="E48" s="19" t="s">
        <v>1565</v>
      </c>
      <c r="F48" s="19" t="s">
        <v>1798</v>
      </c>
      <c r="G48" s="17" t="s">
        <v>1799</v>
      </c>
      <c r="H48" s="20"/>
    </row>
    <row r="49" spans="1:8">
      <c r="A49" s="19" t="s">
        <v>1861</v>
      </c>
      <c r="B49" s="19" t="s">
        <v>1862</v>
      </c>
      <c r="C49" s="22">
        <f>应收股利!G27</f>
        <v>0</v>
      </c>
      <c r="D49" s="14" t="s">
        <v>1530</v>
      </c>
      <c r="E49" s="19" t="s">
        <v>1565</v>
      </c>
      <c r="F49" s="19" t="s">
        <v>1798</v>
      </c>
      <c r="G49" s="17" t="s">
        <v>1799</v>
      </c>
      <c r="H49" s="20"/>
    </row>
    <row r="50" spans="1:8">
      <c r="A50" s="19"/>
      <c r="B50" s="19" t="s">
        <v>1863</v>
      </c>
      <c r="C50" s="22">
        <f>应收股利!H27</f>
        <v>0</v>
      </c>
      <c r="D50" s="14" t="s">
        <v>1530</v>
      </c>
      <c r="E50" s="19" t="s">
        <v>1565</v>
      </c>
      <c r="F50" s="19" t="s">
        <v>1798</v>
      </c>
      <c r="G50" s="17" t="s">
        <v>1799</v>
      </c>
      <c r="H50" s="20"/>
    </row>
    <row r="51" spans="1:8">
      <c r="A51" s="19" t="s">
        <v>1864</v>
      </c>
      <c r="B51" s="19" t="s">
        <v>1865</v>
      </c>
      <c r="C51" s="22">
        <f>其他应收款!P27</f>
        <v>0</v>
      </c>
      <c r="D51" s="14" t="s">
        <v>1530</v>
      </c>
      <c r="E51" s="19" t="s">
        <v>1565</v>
      </c>
      <c r="F51" s="19" t="s">
        <v>1798</v>
      </c>
      <c r="G51" s="17" t="s">
        <v>1799</v>
      </c>
      <c r="H51" s="20"/>
    </row>
    <row r="52" spans="1:8">
      <c r="A52" s="19"/>
      <c r="B52" s="16" t="s">
        <v>1866</v>
      </c>
      <c r="C52" s="22" t="str">
        <f>IF(其他应收款!P28=0,"未计提减值准备","已计提减值准备"&amp;FIXED(其他应收款!P28,,)&amp;"元，账面净额"&amp;FIXED(其他应收款!P30,,)&amp;"元")</f>
        <v>未计提减值准备</v>
      </c>
      <c r="D52" s="14" t="s">
        <v>1530</v>
      </c>
      <c r="E52" s="19" t="s">
        <v>1565</v>
      </c>
      <c r="F52" s="19" t="s">
        <v>1798</v>
      </c>
      <c r="G52" s="17" t="s">
        <v>1799</v>
      </c>
      <c r="H52" s="20"/>
    </row>
    <row r="53" spans="1:8">
      <c r="A53" s="19"/>
      <c r="B53" s="19" t="s">
        <v>1867</v>
      </c>
      <c r="C53" s="22">
        <f>其他应收款!Q29</f>
        <v>0</v>
      </c>
      <c r="D53" s="14" t="s">
        <v>1530</v>
      </c>
      <c r="E53" s="19" t="s">
        <v>1565</v>
      </c>
      <c r="F53" s="19" t="s">
        <v>1798</v>
      </c>
      <c r="G53" s="17" t="s">
        <v>1799</v>
      </c>
      <c r="H53" s="20"/>
    </row>
    <row r="54" spans="1:8">
      <c r="A54" s="19"/>
      <c r="B54" s="19" t="s">
        <v>1868</v>
      </c>
      <c r="C54" s="22">
        <f>其他应收款!Q30</f>
        <v>0</v>
      </c>
      <c r="D54" s="14" t="s">
        <v>1530</v>
      </c>
      <c r="E54" s="19" t="s">
        <v>1565</v>
      </c>
      <c r="F54" s="19" t="s">
        <v>1798</v>
      </c>
      <c r="G54" s="17" t="s">
        <v>1799</v>
      </c>
      <c r="H54" s="20"/>
    </row>
    <row r="55" spans="1:8">
      <c r="A55" s="18" t="s">
        <v>1869</v>
      </c>
      <c r="B55" s="16" t="s">
        <v>1870</v>
      </c>
      <c r="C55" s="25" t="e">
        <f>IF(COUNTIF(K250:K260,"&lt;&gt;0")=1,"全部为"&amp;INDEX(J250:K260,MATCH(LARGE(K250:K260,1),K250:K260,0),1),"")&amp;IF(COUNTIF(K250:K260,"&lt;&gt;0")=2,"包括"&amp;INDEX(J250:K260,MATCH(LARGE(K250:K260,1),K250:K260,0),1)&amp;"和"&amp;INDEX(J250:K260,MATCH(LARGE(K250:K260,2),K250:K260,0),1),"")&amp;IF(COUNTIF(K250:K260,"&lt;&gt;0")=3,"包括"&amp;INDEX(J250:K260,MATCH(LARGE(K250:K260,1),K250:K260,0),1)&amp;"、"&amp;INDEX(J250:K260,MATCH(LARGE(K250:K260,2),K250:K260,0),1)&amp;"和"&amp;INDEX(J250:K260,MATCH(LARGE(K250:K260,3),K250:K260,0),1),"")&amp;IF(COUNTIF(K250:K260,"&lt;&gt;0")&gt;3,"包括"&amp;INDEX(J250:K260,MATCH(LARGE(K250:K260,1),K250:K260,0),1)&amp;"、"&amp;INDEX(J250:K260,MATCH(LARGE(K250:K260,2),K250:K260,0),1)&amp;"和"&amp;INDEX(J250:K260,MATCH(LARGE(K250:K260,3),K250:K260,0),1)&amp;"等","")</f>
        <v>#REF!</v>
      </c>
      <c r="D55" s="14" t="s">
        <v>1530</v>
      </c>
      <c r="E55" s="16" t="s">
        <v>1819</v>
      </c>
      <c r="F55" s="19"/>
      <c r="G55" s="17" t="s">
        <v>1799</v>
      </c>
      <c r="H55" s="20"/>
    </row>
    <row r="56" spans="1:8">
      <c r="A56" s="18"/>
      <c r="B56" s="16" t="s">
        <v>1871</v>
      </c>
      <c r="C56" s="22" t="e">
        <f>存货汇总!D27</f>
        <v>#REF!</v>
      </c>
      <c r="D56" s="14" t="s">
        <v>1530</v>
      </c>
      <c r="E56" s="19" t="s">
        <v>1565</v>
      </c>
      <c r="F56" s="19" t="s">
        <v>1798</v>
      </c>
      <c r="G56" s="17" t="s">
        <v>1799</v>
      </c>
      <c r="H56" s="20"/>
    </row>
    <row r="57" spans="1:8">
      <c r="A57" s="18"/>
      <c r="B57" s="16" t="s">
        <v>1872</v>
      </c>
      <c r="C57" s="22" t="e">
        <f>IF(存货汇总!D28=0,"未计提跌价准备","已计提跌价准备"&amp;FIXED(存货汇总!D28,,)&amp;"元，账面净额"&amp;FIXED(存货汇总!D29,,)&amp;"元")</f>
        <v>#REF!</v>
      </c>
      <c r="D57" s="14" t="s">
        <v>1530</v>
      </c>
      <c r="E57" s="19" t="s">
        <v>1565</v>
      </c>
      <c r="F57" s="19" t="s">
        <v>1798</v>
      </c>
      <c r="G57" s="17" t="s">
        <v>1799</v>
      </c>
      <c r="H57" s="20"/>
    </row>
    <row r="58" spans="1:8">
      <c r="A58" s="18"/>
      <c r="B58" s="26" t="s">
        <v>1873</v>
      </c>
      <c r="C58" s="22" t="e">
        <f>流动汇总!F14</f>
        <v>#REF!</v>
      </c>
      <c r="D58" s="14" t="s">
        <v>1530</v>
      </c>
      <c r="E58" s="19" t="s">
        <v>1565</v>
      </c>
      <c r="F58" s="19" t="s">
        <v>1798</v>
      </c>
      <c r="G58" s="17" t="s">
        <v>1799</v>
      </c>
      <c r="H58" s="20"/>
    </row>
    <row r="59" spans="1:8">
      <c r="A59" s="18"/>
      <c r="B59" s="26" t="s">
        <v>1874</v>
      </c>
      <c r="C59" s="22" t="e">
        <f>流动汇总!G14</f>
        <v>#REF!</v>
      </c>
      <c r="D59" s="14" t="s">
        <v>1530</v>
      </c>
      <c r="E59" s="19" t="s">
        <v>1565</v>
      </c>
      <c r="F59" s="19" t="s">
        <v>1798</v>
      </c>
      <c r="G59" s="17" t="s">
        <v>1799</v>
      </c>
      <c r="H59" s="20"/>
    </row>
    <row r="60" spans="1:8">
      <c r="A60" s="19" t="s">
        <v>1875</v>
      </c>
      <c r="B60" s="19" t="s">
        <v>1876</v>
      </c>
      <c r="C60" s="22">
        <f>'材料采购(在途物资)'!J27</f>
        <v>0</v>
      </c>
      <c r="D60" s="14" t="s">
        <v>1530</v>
      </c>
      <c r="E60" s="19" t="s">
        <v>1565</v>
      </c>
      <c r="F60" s="19" t="s">
        <v>1798</v>
      </c>
      <c r="G60" s="17" t="s">
        <v>1799</v>
      </c>
      <c r="H60" s="20"/>
    </row>
    <row r="61" spans="1:8">
      <c r="A61" s="19"/>
      <c r="B61" s="19" t="s">
        <v>1877</v>
      </c>
      <c r="C61" s="22">
        <f>'材料采购(在途物资)'!M27</f>
        <v>0</v>
      </c>
      <c r="D61" s="14" t="s">
        <v>1530</v>
      </c>
      <c r="E61" s="19" t="s">
        <v>1565</v>
      </c>
      <c r="F61" s="19" t="s">
        <v>1798</v>
      </c>
      <c r="G61" s="17" t="s">
        <v>1799</v>
      </c>
      <c r="H61" s="20"/>
    </row>
    <row r="62" spans="1:8">
      <c r="A62" s="19" t="s">
        <v>1878</v>
      </c>
      <c r="B62" s="19" t="s">
        <v>1879</v>
      </c>
      <c r="C62" s="22" t="e">
        <f>#REF!</f>
        <v>#REF!</v>
      </c>
      <c r="D62" s="14" t="s">
        <v>1530</v>
      </c>
      <c r="E62" s="19" t="s">
        <v>1565</v>
      </c>
      <c r="F62" s="19" t="s">
        <v>1798</v>
      </c>
      <c r="G62" s="17" t="s">
        <v>1799</v>
      </c>
      <c r="H62" s="20"/>
    </row>
    <row r="63" spans="1:8">
      <c r="A63" s="19"/>
      <c r="B63" s="19" t="s">
        <v>1880</v>
      </c>
      <c r="C63" s="22" t="e">
        <f>#REF!</f>
        <v>#REF!</v>
      </c>
      <c r="D63" s="14" t="s">
        <v>1530</v>
      </c>
      <c r="E63" s="19" t="s">
        <v>1565</v>
      </c>
      <c r="F63" s="19" t="s">
        <v>1798</v>
      </c>
      <c r="G63" s="17" t="s">
        <v>1799</v>
      </c>
      <c r="H63" s="20"/>
    </row>
    <row r="64" spans="1:8">
      <c r="A64" s="19" t="s">
        <v>1881</v>
      </c>
      <c r="B64" s="19" t="s">
        <v>1882</v>
      </c>
      <c r="C64" s="22">
        <f>在库周转材料!J27</f>
        <v>0</v>
      </c>
      <c r="D64" s="14" t="s">
        <v>1530</v>
      </c>
      <c r="E64" s="19" t="s">
        <v>1565</v>
      </c>
      <c r="F64" s="19" t="s">
        <v>1798</v>
      </c>
      <c r="G64" s="17" t="s">
        <v>1799</v>
      </c>
      <c r="H64" s="20"/>
    </row>
    <row r="65" spans="1:8">
      <c r="A65" s="19"/>
      <c r="B65" s="19" t="s">
        <v>1883</v>
      </c>
      <c r="C65" s="22">
        <f>在库周转材料!M27</f>
        <v>0</v>
      </c>
      <c r="D65" s="14" t="s">
        <v>1530</v>
      </c>
      <c r="E65" s="19" t="s">
        <v>1565</v>
      </c>
      <c r="F65" s="19" t="s">
        <v>1798</v>
      </c>
      <c r="G65" s="17" t="s">
        <v>1799</v>
      </c>
      <c r="H65" s="20"/>
    </row>
    <row r="66" spans="1:8">
      <c r="A66" s="19" t="s">
        <v>1884</v>
      </c>
      <c r="B66" s="19" t="s">
        <v>1885</v>
      </c>
      <c r="C66" s="22">
        <f>委托加工物资!K27</f>
        <v>0</v>
      </c>
      <c r="D66" s="14" t="s">
        <v>1530</v>
      </c>
      <c r="E66" s="19" t="s">
        <v>1565</v>
      </c>
      <c r="F66" s="19" t="s">
        <v>1798</v>
      </c>
      <c r="G66" s="17" t="s">
        <v>1799</v>
      </c>
      <c r="H66" s="20"/>
    </row>
    <row r="67" spans="1:8">
      <c r="A67" s="19"/>
      <c r="B67" s="19" t="s">
        <v>1886</v>
      </c>
      <c r="C67" s="22">
        <f>委托加工物资!N27</f>
        <v>0</v>
      </c>
      <c r="D67" s="14" t="s">
        <v>1530</v>
      </c>
      <c r="E67" s="19" t="s">
        <v>1565</v>
      </c>
      <c r="F67" s="19" t="s">
        <v>1798</v>
      </c>
      <c r="G67" s="17" t="s">
        <v>1799</v>
      </c>
      <c r="H67" s="20"/>
    </row>
    <row r="68" spans="1:8">
      <c r="A68" s="19" t="s">
        <v>1887</v>
      </c>
      <c r="B68" s="19" t="s">
        <v>1888</v>
      </c>
      <c r="C68" s="22" t="e">
        <f>标的清单!#REF!</f>
        <v>#REF!</v>
      </c>
      <c r="D68" s="14" t="s">
        <v>1530</v>
      </c>
      <c r="E68" s="19" t="s">
        <v>1565</v>
      </c>
      <c r="F68" s="19" t="s">
        <v>1798</v>
      </c>
      <c r="G68" s="17" t="s">
        <v>1799</v>
      </c>
      <c r="H68" s="20"/>
    </row>
    <row r="69" spans="1:8">
      <c r="A69" s="19"/>
      <c r="B69" s="19" t="s">
        <v>1889</v>
      </c>
      <c r="C69" s="22" t="e">
        <f>标的清单!#REF!</f>
        <v>#REF!</v>
      </c>
      <c r="D69" s="14" t="s">
        <v>1530</v>
      </c>
      <c r="E69" s="19" t="s">
        <v>1565</v>
      </c>
      <c r="F69" s="19" t="s">
        <v>1798</v>
      </c>
      <c r="G69" s="17" t="s">
        <v>1799</v>
      </c>
      <c r="H69" s="20"/>
    </row>
    <row r="70" spans="1:8">
      <c r="A70" s="19"/>
      <c r="B70" s="16" t="s">
        <v>1890</v>
      </c>
      <c r="C70" s="22" t="e">
        <f>IF(C69-C68=0,"无增减值变化",IF(C69-C68&gt;0,"增值"&amp;FIXED(C69-C68,,)&amp;"元，增值率"&amp;FIXED(ROUND((C69-C68)/C68*100,2),,)&amp;"%","减值"&amp;FIXED(ABS(C69-C68),,)&amp;"元，减值率"&amp;FIXED(ROUND(ABS((C69-C68)/C68)*100,2),,)&amp;"%"))</f>
        <v>#REF!</v>
      </c>
      <c r="D70" s="24" t="s">
        <v>1530</v>
      </c>
      <c r="E70" s="19" t="s">
        <v>1620</v>
      </c>
      <c r="F70" s="19" t="s">
        <v>1607</v>
      </c>
      <c r="G70" s="27" t="s">
        <v>1822</v>
      </c>
      <c r="H70" s="20"/>
    </row>
    <row r="71" spans="1:8">
      <c r="A71" s="19" t="s">
        <v>1891</v>
      </c>
      <c r="B71" s="19" t="s">
        <v>1892</v>
      </c>
      <c r="C71" s="22">
        <f>'产成品（开发产品）'!AU27</f>
        <v>0</v>
      </c>
      <c r="D71" s="14" t="s">
        <v>1530</v>
      </c>
      <c r="E71" s="19" t="s">
        <v>1565</v>
      </c>
      <c r="F71" s="19" t="s">
        <v>1798</v>
      </c>
      <c r="G71" s="17" t="s">
        <v>1799</v>
      </c>
      <c r="H71" s="20"/>
    </row>
    <row r="72" spans="1:8">
      <c r="A72" s="19"/>
      <c r="B72" s="19" t="s">
        <v>1893</v>
      </c>
      <c r="C72" s="22">
        <f>'产成品（开发产品）'!AX27</f>
        <v>0</v>
      </c>
      <c r="D72" s="14" t="s">
        <v>1530</v>
      </c>
      <c r="E72" s="19" t="s">
        <v>1565</v>
      </c>
      <c r="F72" s="19" t="s">
        <v>1798</v>
      </c>
      <c r="G72" s="17" t="s">
        <v>1799</v>
      </c>
      <c r="H72" s="20"/>
    </row>
    <row r="73" spans="1:8">
      <c r="A73" s="19"/>
      <c r="B73" s="19" t="s">
        <v>1894</v>
      </c>
      <c r="C73" s="22" t="str">
        <f>IF(C72-C71=0,"无增减值变化",IF(C72-C71&gt;0,"增值"&amp;FIXED(C72-C71,,)&amp;"元，增值率"&amp;FIXED(ROUND((C72-C71)/C71*100,2),,)&amp;"%","减值"&amp;FIXED(ABS(C72-C71),,)&amp;"元，减值率"&amp;FIXED(ROUND(ABS((C72-C71)/C71)*100,2),,)&amp;"%"))</f>
        <v>无增减值变化</v>
      </c>
      <c r="D73" s="24" t="s">
        <v>1530</v>
      </c>
      <c r="E73" s="19" t="s">
        <v>1620</v>
      </c>
      <c r="F73" s="19" t="s">
        <v>1607</v>
      </c>
      <c r="G73" s="27" t="s">
        <v>1822</v>
      </c>
      <c r="H73" s="20"/>
    </row>
    <row r="74" spans="1:8">
      <c r="A74" s="19" t="s">
        <v>1895</v>
      </c>
      <c r="B74" s="19" t="s">
        <v>1896</v>
      </c>
      <c r="C74" s="22">
        <f>'在产品(自制半成品)'!J29</f>
        <v>0</v>
      </c>
      <c r="D74" s="14" t="s">
        <v>1530</v>
      </c>
      <c r="E74" s="19" t="s">
        <v>1565</v>
      </c>
      <c r="F74" s="19" t="s">
        <v>1798</v>
      </c>
      <c r="G74" s="17" t="s">
        <v>1799</v>
      </c>
      <c r="H74" s="20"/>
    </row>
    <row r="75" spans="1:8">
      <c r="A75" s="19"/>
      <c r="B75" s="19" t="s">
        <v>1897</v>
      </c>
      <c r="C75" s="22">
        <f>'在产品(自制半成品)'!M29</f>
        <v>0</v>
      </c>
      <c r="D75" s="14" t="s">
        <v>1530</v>
      </c>
      <c r="E75" s="19" t="s">
        <v>1565</v>
      </c>
      <c r="F75" s="19" t="s">
        <v>1798</v>
      </c>
      <c r="G75" s="17" t="s">
        <v>1799</v>
      </c>
      <c r="H75" s="20"/>
    </row>
    <row r="76" spans="1:8">
      <c r="A76" s="19"/>
      <c r="B76" s="16" t="s">
        <v>1898</v>
      </c>
      <c r="C76" s="23" t="str">
        <f>IF(C75-C74=0,"无增减值变化",IF(C75-C74&gt;0,"增值"&amp;FIXED(ROUND(C75-C74,2),,)&amp;"元，增值率"&amp;FIXED(ROUND((C75-C74)/C74*100,2),,)&amp;"%","减值"&amp;FIXED(ROUND(ABS(C75-C74),2),,)&amp;"元，减值率"&amp;FIXED(ROUND(ABS((C75-C74)/C74)*100,2),,)&amp;"%"))</f>
        <v>无增减值变化</v>
      </c>
      <c r="D76" s="24" t="s">
        <v>1530</v>
      </c>
      <c r="E76" s="19" t="s">
        <v>1620</v>
      </c>
      <c r="F76" s="19" t="s">
        <v>1607</v>
      </c>
      <c r="G76" s="27" t="s">
        <v>1822</v>
      </c>
      <c r="H76" s="20"/>
    </row>
    <row r="77" spans="1:8">
      <c r="A77" s="19" t="s">
        <v>1899</v>
      </c>
      <c r="B77" s="16" t="s">
        <v>1900</v>
      </c>
      <c r="C77" s="23">
        <f>'在产品（开发成本）'!AW27</f>
        <v>0</v>
      </c>
      <c r="D77" s="14" t="s">
        <v>1530</v>
      </c>
      <c r="E77" s="19" t="s">
        <v>1565</v>
      </c>
      <c r="F77" s="19" t="s">
        <v>1798</v>
      </c>
      <c r="G77" s="17" t="s">
        <v>1799</v>
      </c>
      <c r="H77" s="20"/>
    </row>
    <row r="78" spans="1:8">
      <c r="A78" s="19"/>
      <c r="B78" s="16" t="s">
        <v>1901</v>
      </c>
      <c r="C78" s="23">
        <f>'在产品（开发成本）'!AZ27</f>
        <v>0</v>
      </c>
      <c r="D78" s="14" t="s">
        <v>1530</v>
      </c>
      <c r="E78" s="19" t="s">
        <v>1565</v>
      </c>
      <c r="F78" s="19" t="s">
        <v>1798</v>
      </c>
      <c r="G78" s="17" t="s">
        <v>1799</v>
      </c>
      <c r="H78" s="20"/>
    </row>
    <row r="79" spans="1:8">
      <c r="A79" s="19"/>
      <c r="B79" s="16" t="s">
        <v>1902</v>
      </c>
      <c r="C79" s="28" t="str">
        <f>IF(C78-C77=0,"无增减值变化",IF(C78-C77&gt;0,"增值"&amp;FIXED(C78-C77,,)&amp;"元，增值率"&amp;FIXED(ROUND((C78-C77)/C77*100,2),,)&amp;"%","减值"&amp;FIXED(ABS(C78-C77),,)&amp;"元，减值率"&amp;FIXED(ROUND(ABS((C78-C77)/C77)*100,2),,)&amp;"%"))</f>
        <v>无增减值变化</v>
      </c>
      <c r="D79" s="24" t="s">
        <v>1530</v>
      </c>
      <c r="E79" s="19" t="s">
        <v>1620</v>
      </c>
      <c r="F79" s="19" t="s">
        <v>1607</v>
      </c>
      <c r="G79" s="27" t="s">
        <v>1822</v>
      </c>
      <c r="H79" s="20"/>
    </row>
    <row r="80" spans="1:8">
      <c r="A80" s="19" t="s">
        <v>1903</v>
      </c>
      <c r="B80" s="19" t="s">
        <v>1904</v>
      </c>
      <c r="C80" s="28">
        <f>发出商品!K29</f>
        <v>0</v>
      </c>
      <c r="D80" s="14" t="s">
        <v>1530</v>
      </c>
      <c r="E80" s="19" t="s">
        <v>1565</v>
      </c>
      <c r="F80" s="19" t="s">
        <v>1798</v>
      </c>
      <c r="G80" s="17" t="s">
        <v>1799</v>
      </c>
      <c r="H80" s="20"/>
    </row>
    <row r="81" spans="1:8">
      <c r="A81" s="19"/>
      <c r="B81" s="19" t="s">
        <v>1905</v>
      </c>
      <c r="C81" s="22">
        <f>发出商品!N29</f>
        <v>0</v>
      </c>
      <c r="D81" s="14" t="s">
        <v>1530</v>
      </c>
      <c r="E81" s="19" t="s">
        <v>1565</v>
      </c>
      <c r="F81" s="19" t="s">
        <v>1798</v>
      </c>
      <c r="G81" s="17" t="s">
        <v>1799</v>
      </c>
      <c r="H81" s="20"/>
    </row>
    <row r="82" spans="1:8">
      <c r="A82" s="19"/>
      <c r="B82" s="16" t="s">
        <v>1906</v>
      </c>
      <c r="C82" s="23" t="str">
        <f>IF(C81-C80=0,"无增减值变化",IF(C81-C80&gt;0,"增值"&amp;FIXED(ROUND(C81-C80,2),,)&amp;"元，增值率"&amp;FIXED(ROUND((C81-C80)/C80*100,2),,)&amp;"%","减值"&amp;FIXED(ROUND(ABS(C81-C80),2),,)&amp;"元，减值率"&amp;FIXED(ROUND(ABS((C81-C80)/C80)*100,2),,)&amp;"%"))</f>
        <v>无增减值变化</v>
      </c>
      <c r="D82" s="24" t="s">
        <v>1530</v>
      </c>
      <c r="E82" s="19" t="s">
        <v>1620</v>
      </c>
      <c r="F82" s="19" t="s">
        <v>1607</v>
      </c>
      <c r="G82" s="27" t="s">
        <v>1822</v>
      </c>
      <c r="H82" s="20"/>
    </row>
    <row r="83" spans="1:8">
      <c r="A83" s="19" t="s">
        <v>1907</v>
      </c>
      <c r="B83" s="19" t="s">
        <v>1908</v>
      </c>
      <c r="C83" s="22">
        <f>在用周转材料!J27</f>
        <v>0</v>
      </c>
      <c r="D83" s="14" t="s">
        <v>1530</v>
      </c>
      <c r="E83" s="19" t="s">
        <v>1565</v>
      </c>
      <c r="F83" s="19" t="s">
        <v>1798</v>
      </c>
      <c r="G83" s="17" t="s">
        <v>1799</v>
      </c>
      <c r="H83" s="20"/>
    </row>
    <row r="84" spans="1:8">
      <c r="A84" s="19"/>
      <c r="B84" s="19" t="s">
        <v>1909</v>
      </c>
      <c r="C84" s="22">
        <f>在用周转材料!N27</f>
        <v>0</v>
      </c>
      <c r="D84" s="14" t="s">
        <v>1530</v>
      </c>
      <c r="E84" s="19" t="s">
        <v>1565</v>
      </c>
      <c r="F84" s="19" t="s">
        <v>1798</v>
      </c>
      <c r="G84" s="17" t="s">
        <v>1799</v>
      </c>
      <c r="H84" s="20"/>
    </row>
    <row r="85" spans="1:8">
      <c r="A85" s="19"/>
      <c r="B85" s="16" t="s">
        <v>1910</v>
      </c>
      <c r="C85" s="23" t="str">
        <f>IF(C84-C83=0,"无增减值变化",IF(C84-C83&gt;0,"增值"&amp;FIXED(ROUND(C84-C83,2),,)&amp;"元，增值率"&amp;FIXED(ROUND((C84-C83)/C83*100,2),,)&amp;"%","减值"&amp;FIXED(ROUND(ABS(C84-C83),2),,)&amp;"元，减值率"&amp;FIXED(ROUND(ABS((C84-C83)/C83)*100,2),,)&amp;"%"))</f>
        <v>无增减值变化</v>
      </c>
      <c r="D85" s="24" t="s">
        <v>1530</v>
      </c>
      <c r="E85" s="19" t="s">
        <v>1620</v>
      </c>
      <c r="F85" s="19" t="s">
        <v>1607</v>
      </c>
      <c r="G85" s="27" t="s">
        <v>1822</v>
      </c>
      <c r="H85" s="20"/>
    </row>
    <row r="86" spans="1:8">
      <c r="A86" s="19" t="s">
        <v>1911</v>
      </c>
      <c r="B86" s="16" t="s">
        <v>1912</v>
      </c>
      <c r="C86" s="13">
        <f>工程施工!I29</f>
        <v>0</v>
      </c>
      <c r="D86" s="14" t="s">
        <v>1530</v>
      </c>
      <c r="E86" s="19" t="s">
        <v>1565</v>
      </c>
      <c r="F86" s="19" t="s">
        <v>1798</v>
      </c>
      <c r="G86" s="17" t="s">
        <v>1799</v>
      </c>
      <c r="H86" s="20"/>
    </row>
    <row r="87" spans="1:8">
      <c r="A87" s="19"/>
      <c r="B87" s="19" t="s">
        <v>1913</v>
      </c>
      <c r="C87" s="13">
        <f>工程施工!J29</f>
        <v>0</v>
      </c>
      <c r="D87" s="14" t="s">
        <v>1530</v>
      </c>
      <c r="E87" s="19" t="s">
        <v>1565</v>
      </c>
      <c r="F87" s="19" t="s">
        <v>1798</v>
      </c>
      <c r="G87" s="17" t="s">
        <v>1799</v>
      </c>
      <c r="H87" s="20"/>
    </row>
    <row r="88" spans="1:8">
      <c r="A88" s="19"/>
      <c r="B88" s="16" t="s">
        <v>1914</v>
      </c>
      <c r="C88" s="23" t="str">
        <f>IF(C87-C86=0,"无增减值变化",IF(C87-C86&gt;0,"增值"&amp;FIXED(ROUND(C87-C86,2),,)&amp;"元，增值率"&amp;FIXED(ROUND((C87-C86)/C86*100,2),,)&amp;"%","减值"&amp;FIXED(ROUND(ABS(C87-C86),2),,)&amp;"元，减值率"&amp;FIXED(ROUND(ABS((C87-C86)/C86)*100,2),,)&amp;"%"))</f>
        <v>无增减值变化</v>
      </c>
      <c r="D88" s="24" t="s">
        <v>1530</v>
      </c>
      <c r="E88" s="19" t="s">
        <v>1620</v>
      </c>
      <c r="F88" s="19" t="s">
        <v>1607</v>
      </c>
      <c r="G88" s="27" t="s">
        <v>1822</v>
      </c>
      <c r="H88" s="20"/>
    </row>
    <row r="89" spans="1:8">
      <c r="A89" s="16" t="s">
        <v>195</v>
      </c>
      <c r="B89" s="16" t="s">
        <v>1915</v>
      </c>
      <c r="C89" s="23">
        <f>合同资产!AA31</f>
        <v>0</v>
      </c>
      <c r="D89" s="24"/>
      <c r="E89" s="19"/>
      <c r="F89" s="19"/>
      <c r="G89" s="27"/>
      <c r="H89" s="20"/>
    </row>
    <row r="90" spans="1:8">
      <c r="A90" s="19"/>
      <c r="B90" s="16" t="s">
        <v>1916</v>
      </c>
      <c r="C90" s="23">
        <f>合同资产!AC31</f>
        <v>0</v>
      </c>
      <c r="D90" s="24"/>
      <c r="E90" s="19"/>
      <c r="F90" s="19"/>
      <c r="G90" s="27"/>
      <c r="H90" s="20"/>
    </row>
    <row r="91" spans="1:8">
      <c r="A91" s="16" t="s">
        <v>196</v>
      </c>
      <c r="B91" s="16" t="s">
        <v>1917</v>
      </c>
      <c r="C91" s="22">
        <f>持有待售资产!G27</f>
        <v>0</v>
      </c>
      <c r="D91" s="14"/>
      <c r="E91" s="19"/>
      <c r="F91" s="19"/>
      <c r="G91" s="17"/>
      <c r="H91" s="20"/>
    </row>
    <row r="92" spans="1:8">
      <c r="A92" s="19"/>
      <c r="B92" s="16" t="s">
        <v>1918</v>
      </c>
      <c r="C92" s="22">
        <f>持有待售资产!H27</f>
        <v>0</v>
      </c>
      <c r="D92" s="14"/>
      <c r="E92" s="19"/>
      <c r="F92" s="19"/>
      <c r="G92" s="17"/>
      <c r="H92" s="20"/>
    </row>
    <row r="93" spans="1:8">
      <c r="A93" s="19" t="s">
        <v>1919</v>
      </c>
      <c r="B93" s="19" t="s">
        <v>1920</v>
      </c>
      <c r="C93" s="22">
        <f>一年到期非流动资产!G27</f>
        <v>0</v>
      </c>
      <c r="D93" s="14" t="s">
        <v>1530</v>
      </c>
      <c r="E93" s="19" t="s">
        <v>1565</v>
      </c>
      <c r="F93" s="19" t="s">
        <v>1798</v>
      </c>
      <c r="G93" s="17" t="s">
        <v>1799</v>
      </c>
      <c r="H93" s="20"/>
    </row>
    <row r="94" spans="1:8">
      <c r="A94" s="19"/>
      <c r="B94" s="19" t="s">
        <v>1921</v>
      </c>
      <c r="C94" s="22">
        <f>一年到期非流动资产!H27</f>
        <v>0</v>
      </c>
      <c r="D94" s="14" t="s">
        <v>1530</v>
      </c>
      <c r="E94" s="19" t="s">
        <v>1565</v>
      </c>
      <c r="F94" s="19" t="s">
        <v>1798</v>
      </c>
      <c r="G94" s="17" t="s">
        <v>1799</v>
      </c>
      <c r="H94" s="20"/>
    </row>
    <row r="95" spans="1:8">
      <c r="A95" s="19" t="s">
        <v>1922</v>
      </c>
      <c r="B95" s="19" t="s">
        <v>1923</v>
      </c>
      <c r="C95" s="22">
        <f>其他流动资产!G27</f>
        <v>0</v>
      </c>
      <c r="D95" s="14" t="s">
        <v>1530</v>
      </c>
      <c r="E95" s="19" t="s">
        <v>1565</v>
      </c>
      <c r="F95" s="19" t="s">
        <v>1798</v>
      </c>
      <c r="G95" s="17" t="s">
        <v>1799</v>
      </c>
      <c r="H95" s="20"/>
    </row>
    <row r="96" spans="1:8">
      <c r="A96" s="19"/>
      <c r="B96" s="19" t="s">
        <v>1924</v>
      </c>
      <c r="C96" s="22">
        <f>其他流动资产!H27</f>
        <v>0</v>
      </c>
      <c r="D96" s="14" t="s">
        <v>1530</v>
      </c>
      <c r="E96" s="16" t="s">
        <v>1565</v>
      </c>
      <c r="F96" s="19" t="s">
        <v>1798</v>
      </c>
      <c r="G96" s="17" t="s">
        <v>1799</v>
      </c>
      <c r="H96" s="20"/>
    </row>
    <row r="97" spans="1:8">
      <c r="A97" s="18" t="s">
        <v>1925</v>
      </c>
      <c r="B97" s="19"/>
      <c r="C97" s="25"/>
      <c r="D97" s="14"/>
      <c r="E97" s="19"/>
      <c r="F97" s="19"/>
      <c r="G97" s="17"/>
      <c r="H97" s="20"/>
    </row>
    <row r="98" spans="1:8">
      <c r="A98" s="18" t="s">
        <v>1926</v>
      </c>
      <c r="B98" s="19" t="s">
        <v>1927</v>
      </c>
      <c r="C98" s="22">
        <f>可供出售金融资产汇总!E28</f>
        <v>0</v>
      </c>
      <c r="D98" s="14" t="s">
        <v>1530</v>
      </c>
      <c r="E98" s="16" t="s">
        <v>1565</v>
      </c>
      <c r="F98" s="16" t="s">
        <v>1928</v>
      </c>
      <c r="G98" s="21" t="s">
        <v>1799</v>
      </c>
      <c r="H98" s="20"/>
    </row>
    <row r="99" spans="1:8">
      <c r="A99" s="18"/>
      <c r="B99" s="16" t="s">
        <v>1929</v>
      </c>
      <c r="C99" s="13" t="str">
        <f>IF(C102=0,"",IF(C104+C109=0,"全部为股票投资","包括股票投资"&amp;FIXED(C102,,)&amp;"元、"))&amp;IF(C104=0,"",IF(C109=0,IF(AND(C102=0,C109=0),"全部为债券投资","债券投资"&amp;FIXED(C104,,)&amp;"元"),IF(C102=0,"包括债券投资"&amp;FIXED(C104,,)&amp;"元、","债券投资"&amp;FIXED(C104,,)&amp;"元、")))&amp;IF(C109=0,"",IF(AND(C102=0,C104=0),"全部为其他投资","其他投资"&amp;FIXED(C109,,)&amp;"元"))</f>
        <v/>
      </c>
      <c r="D99" s="14" t="s">
        <v>1530</v>
      </c>
      <c r="E99" s="16" t="s">
        <v>1819</v>
      </c>
      <c r="F99" s="16" t="s">
        <v>1928</v>
      </c>
      <c r="G99" s="21" t="s">
        <v>1799</v>
      </c>
      <c r="H99" s="20"/>
    </row>
    <row r="100" spans="1:8">
      <c r="A100" s="18"/>
      <c r="B100" s="19" t="s">
        <v>1930</v>
      </c>
      <c r="C100" s="22">
        <f>可供出售金融资产汇总!F28</f>
        <v>0</v>
      </c>
      <c r="D100" s="14" t="s">
        <v>1530</v>
      </c>
      <c r="E100" s="19" t="s">
        <v>1565</v>
      </c>
      <c r="F100" s="19" t="s">
        <v>1798</v>
      </c>
      <c r="G100" s="17" t="s">
        <v>1799</v>
      </c>
      <c r="H100" s="20"/>
    </row>
    <row r="101" spans="1:8">
      <c r="A101" s="18"/>
      <c r="B101" s="16" t="s">
        <v>1931</v>
      </c>
      <c r="C101" s="23" t="str">
        <f>IF(C100-C98=0,"无增减值变化",IF(C100-C98&gt;0,"增值"&amp;FIXED(ROUND(C100-C98,2),,)&amp;"元，增值率"&amp;FIXED(ROUND((C100-C98)/C98*100,2),,)&amp;"%","减值"&amp;FIXED(ROUND(ABS(C100-C98),2),,)&amp;"元，减值率"&amp;FIXED(ROUND(ABS((C100-C98)/C98)*100,2),,)&amp;"%"))</f>
        <v>无增减值变化</v>
      </c>
      <c r="D101" s="24" t="s">
        <v>1530</v>
      </c>
      <c r="E101" s="19" t="s">
        <v>1620</v>
      </c>
      <c r="F101" s="19" t="s">
        <v>1607</v>
      </c>
      <c r="G101" s="27" t="s">
        <v>1822</v>
      </c>
      <c r="H101" s="20"/>
    </row>
    <row r="102" spans="1:8">
      <c r="A102" s="19" t="s">
        <v>1932</v>
      </c>
      <c r="B102" s="19" t="s">
        <v>1933</v>
      </c>
      <c r="C102" s="22">
        <f>'可出售-股票'!K27</f>
        <v>0</v>
      </c>
      <c r="D102" s="14" t="s">
        <v>1530</v>
      </c>
      <c r="E102" s="19" t="s">
        <v>1565</v>
      </c>
      <c r="F102" s="19" t="s">
        <v>1798</v>
      </c>
      <c r="G102" s="17" t="s">
        <v>1799</v>
      </c>
      <c r="H102" s="20"/>
    </row>
    <row r="103" spans="1:8">
      <c r="A103" s="19"/>
      <c r="B103" s="19" t="s">
        <v>1934</v>
      </c>
      <c r="C103" s="22">
        <f>'可出售-股票'!L27</f>
        <v>0</v>
      </c>
      <c r="D103" s="14" t="s">
        <v>1530</v>
      </c>
      <c r="E103" s="19" t="s">
        <v>1565</v>
      </c>
      <c r="F103" s="19" t="s">
        <v>1798</v>
      </c>
      <c r="G103" s="17" t="s">
        <v>1799</v>
      </c>
      <c r="H103" s="20"/>
    </row>
    <row r="104" spans="1:8">
      <c r="A104" s="19" t="s">
        <v>1935</v>
      </c>
      <c r="B104" s="19" t="s">
        <v>1936</v>
      </c>
      <c r="C104" s="22">
        <f>'可出售-债券'!J27</f>
        <v>0</v>
      </c>
      <c r="D104" s="14" t="s">
        <v>1530</v>
      </c>
      <c r="E104" s="19" t="s">
        <v>1565</v>
      </c>
      <c r="F104" s="19" t="s">
        <v>1798</v>
      </c>
      <c r="G104" s="17" t="s">
        <v>1799</v>
      </c>
      <c r="H104" s="20"/>
    </row>
    <row r="105" spans="1:8">
      <c r="A105" s="19"/>
      <c r="B105" s="19" t="s">
        <v>1937</v>
      </c>
      <c r="C105" s="22">
        <f>'可出售-债券'!K27</f>
        <v>0</v>
      </c>
      <c r="D105" s="14" t="s">
        <v>1530</v>
      </c>
      <c r="E105" s="19" t="s">
        <v>1565</v>
      </c>
      <c r="F105" s="19" t="s">
        <v>1798</v>
      </c>
      <c r="G105" s="17" t="s">
        <v>1799</v>
      </c>
      <c r="H105" s="20"/>
    </row>
    <row r="106" spans="1:8">
      <c r="A106" s="19" t="s">
        <v>1938</v>
      </c>
      <c r="B106" s="16" t="s">
        <v>1939</v>
      </c>
      <c r="C106" s="22">
        <f>'可出售-股权'!J27</f>
        <v>0</v>
      </c>
      <c r="D106" s="14"/>
      <c r="E106" s="19"/>
      <c r="F106" s="19"/>
      <c r="G106" s="17"/>
      <c r="H106" s="20"/>
    </row>
    <row r="107" ht="18" customHeight="1" spans="1:8">
      <c r="A107" s="19"/>
      <c r="B107" s="16" t="s">
        <v>1940</v>
      </c>
      <c r="C107" s="22">
        <f>'可出售-股权'!K27</f>
        <v>0</v>
      </c>
      <c r="D107" s="14"/>
      <c r="E107" s="19"/>
      <c r="F107" s="19"/>
      <c r="G107" s="17"/>
      <c r="H107" s="20"/>
    </row>
    <row r="108" ht="18" customHeight="1" spans="1:8">
      <c r="A108" s="19"/>
      <c r="B108" s="16" t="s">
        <v>1941</v>
      </c>
      <c r="C108" s="22" t="str">
        <f>'可出售-股权'!L27</f>
        <v/>
      </c>
      <c r="D108" s="14"/>
      <c r="E108" s="19"/>
      <c r="F108" s="19"/>
      <c r="G108" s="17"/>
      <c r="H108" s="20"/>
    </row>
    <row r="109" spans="1:8">
      <c r="A109" s="19" t="s">
        <v>1942</v>
      </c>
      <c r="B109" s="19" t="s">
        <v>1943</v>
      </c>
      <c r="C109" s="22">
        <f>'可出售-其他'!J27</f>
        <v>0</v>
      </c>
      <c r="D109" s="14" t="s">
        <v>1530</v>
      </c>
      <c r="E109" s="19" t="s">
        <v>1565</v>
      </c>
      <c r="F109" s="19" t="s">
        <v>1798</v>
      </c>
      <c r="G109" s="17" t="s">
        <v>1799</v>
      </c>
      <c r="H109" s="20"/>
    </row>
    <row r="110" spans="1:8">
      <c r="A110" s="19"/>
      <c r="B110" s="19" t="s">
        <v>1944</v>
      </c>
      <c r="C110" s="22">
        <f>'可出售-其他'!K27</f>
        <v>0</v>
      </c>
      <c r="D110" s="14" t="s">
        <v>1530</v>
      </c>
      <c r="E110" s="19" t="s">
        <v>1565</v>
      </c>
      <c r="F110" s="19" t="s">
        <v>1798</v>
      </c>
      <c r="G110" s="17" t="s">
        <v>1799</v>
      </c>
      <c r="H110" s="20"/>
    </row>
    <row r="111" spans="1:8">
      <c r="A111" s="19" t="s">
        <v>1945</v>
      </c>
      <c r="B111" s="19" t="s">
        <v>1946</v>
      </c>
      <c r="C111" s="22">
        <f>持有到期投资!J27</f>
        <v>0</v>
      </c>
      <c r="D111" s="14" t="s">
        <v>1530</v>
      </c>
      <c r="E111" s="19" t="s">
        <v>1565</v>
      </c>
      <c r="F111" s="19" t="s">
        <v>1798</v>
      </c>
      <c r="G111" s="17" t="s">
        <v>1799</v>
      </c>
      <c r="H111" s="20"/>
    </row>
    <row r="112" spans="1:8">
      <c r="A112" s="19"/>
      <c r="B112" s="19" t="s">
        <v>1947</v>
      </c>
      <c r="C112" s="22">
        <f>持有到期投资!K27</f>
        <v>0</v>
      </c>
      <c r="D112" s="14" t="s">
        <v>1530</v>
      </c>
      <c r="E112" s="19" t="s">
        <v>1565</v>
      </c>
      <c r="F112" s="19" t="s">
        <v>1798</v>
      </c>
      <c r="G112" s="17" t="s">
        <v>1799</v>
      </c>
      <c r="H112" s="20"/>
    </row>
    <row r="113" spans="1:8">
      <c r="A113" s="16" t="s">
        <v>203</v>
      </c>
      <c r="B113" s="16" t="s">
        <v>1948</v>
      </c>
      <c r="C113" s="23">
        <f>债权投资!J29</f>
        <v>0</v>
      </c>
      <c r="D113" s="24"/>
      <c r="E113" s="19"/>
      <c r="F113" s="19"/>
      <c r="G113" s="27"/>
      <c r="H113" s="20"/>
    </row>
    <row r="114" spans="1:8">
      <c r="A114" s="19"/>
      <c r="B114" s="16" t="s">
        <v>1949</v>
      </c>
      <c r="C114" s="23">
        <f>债权投资!K29</f>
        <v>0</v>
      </c>
      <c r="D114" s="24"/>
      <c r="E114" s="19"/>
      <c r="F114" s="19"/>
      <c r="G114" s="27"/>
      <c r="H114" s="20"/>
    </row>
    <row r="115" spans="1:8">
      <c r="A115" s="16" t="s">
        <v>205</v>
      </c>
      <c r="B115" s="16" t="s">
        <v>1950</v>
      </c>
      <c r="C115" s="22">
        <f>其他债权投资!J29</f>
        <v>0</v>
      </c>
      <c r="D115" s="14"/>
      <c r="E115" s="19"/>
      <c r="F115" s="19"/>
      <c r="G115" s="17"/>
      <c r="H115" s="20"/>
    </row>
    <row r="116" spans="1:8">
      <c r="A116" s="19"/>
      <c r="B116" s="16" t="s">
        <v>1951</v>
      </c>
      <c r="C116" s="22">
        <f>其他债权投资!K29</f>
        <v>0</v>
      </c>
      <c r="D116" s="14"/>
      <c r="E116" s="19"/>
      <c r="F116" s="19"/>
      <c r="G116" s="17"/>
      <c r="H116" s="20"/>
    </row>
    <row r="117" spans="1:8">
      <c r="A117" s="19" t="s">
        <v>1952</v>
      </c>
      <c r="B117" s="19" t="s">
        <v>1953</v>
      </c>
      <c r="C117" s="22">
        <f>长期应收!G24</f>
        <v>0</v>
      </c>
      <c r="D117" s="14" t="s">
        <v>1530</v>
      </c>
      <c r="E117" s="19" t="s">
        <v>1565</v>
      </c>
      <c r="F117" s="19" t="s">
        <v>1798</v>
      </c>
      <c r="G117" s="17" t="s">
        <v>1799</v>
      </c>
      <c r="H117" s="20"/>
    </row>
    <row r="118" spans="1:8">
      <c r="A118" s="19"/>
      <c r="B118" s="16" t="s">
        <v>1954</v>
      </c>
      <c r="C118" s="22" t="str">
        <f>IF(长期应收!G25=0,"未计提减值准备","已计提减值准备"&amp;FIXED(长期应收!G25,,)&amp;"元，账面净额"&amp;FIXED(长期应收!G27,,)&amp;"元")</f>
        <v>未计提减值准备</v>
      </c>
      <c r="D118" s="14" t="s">
        <v>1530</v>
      </c>
      <c r="E118" s="19" t="s">
        <v>1565</v>
      </c>
      <c r="F118" s="19" t="s">
        <v>1798</v>
      </c>
      <c r="G118" s="17" t="s">
        <v>1799</v>
      </c>
      <c r="H118" s="20"/>
    </row>
    <row r="119" spans="1:8">
      <c r="A119" s="19"/>
      <c r="B119" s="19" t="s">
        <v>1955</v>
      </c>
      <c r="C119" s="22">
        <f>长期应收!H26</f>
        <v>0</v>
      </c>
      <c r="D119" s="14" t="s">
        <v>1530</v>
      </c>
      <c r="E119" s="19" t="s">
        <v>1565</v>
      </c>
      <c r="F119" s="19" t="s">
        <v>1798</v>
      </c>
      <c r="G119" s="17" t="s">
        <v>1799</v>
      </c>
      <c r="H119" s="20"/>
    </row>
    <row r="120" spans="1:8">
      <c r="A120" s="19"/>
      <c r="B120" s="19" t="s">
        <v>1956</v>
      </c>
      <c r="C120" s="22">
        <f>长期应收!H27</f>
        <v>0</v>
      </c>
      <c r="D120" s="14" t="s">
        <v>1530</v>
      </c>
      <c r="E120" s="19" t="s">
        <v>1565</v>
      </c>
      <c r="F120" s="19" t="s">
        <v>1798</v>
      </c>
      <c r="G120" s="17" t="s">
        <v>1799</v>
      </c>
      <c r="H120" s="20"/>
    </row>
    <row r="121" spans="1:8">
      <c r="A121" s="19" t="s">
        <v>1957</v>
      </c>
      <c r="B121" s="16" t="s">
        <v>1958</v>
      </c>
      <c r="C121" s="22">
        <f>股权投资!I25</f>
        <v>0</v>
      </c>
      <c r="D121" s="14" t="s">
        <v>1530</v>
      </c>
      <c r="E121" s="19" t="s">
        <v>1565</v>
      </c>
      <c r="F121" s="19" t="s">
        <v>1798</v>
      </c>
      <c r="G121" s="17" t="s">
        <v>1799</v>
      </c>
      <c r="H121" s="20"/>
    </row>
    <row r="122" spans="1:8">
      <c r="A122" s="19"/>
      <c r="B122" s="16" t="s">
        <v>1959</v>
      </c>
      <c r="C122" s="22" t="str">
        <f>IF(股权投资!I26=0,"未计提减值准备","已计提减值准备"&amp;FIXED(股权投资!I26,,)&amp;"元，账面净额"&amp;FIXED(股权投资!I27,,)&amp;"元")</f>
        <v>未计提减值准备</v>
      </c>
      <c r="D122" s="14" t="s">
        <v>1530</v>
      </c>
      <c r="E122" s="19" t="s">
        <v>1565</v>
      </c>
      <c r="F122" s="19" t="s">
        <v>1798</v>
      </c>
      <c r="G122" s="17" t="s">
        <v>1799</v>
      </c>
      <c r="H122" s="20"/>
    </row>
    <row r="123" spans="1:8">
      <c r="A123" s="19"/>
      <c r="B123" s="16" t="s">
        <v>1960</v>
      </c>
      <c r="C123" s="22">
        <f>股权投资!J27</f>
        <v>0</v>
      </c>
      <c r="D123" s="14" t="s">
        <v>1530</v>
      </c>
      <c r="E123" s="19" t="s">
        <v>1565</v>
      </c>
      <c r="F123" s="19" t="s">
        <v>1798</v>
      </c>
      <c r="G123" s="17" t="s">
        <v>1799</v>
      </c>
      <c r="H123" s="20"/>
    </row>
    <row r="124" spans="1:8">
      <c r="A124" s="19"/>
      <c r="B124" s="16" t="s">
        <v>1961</v>
      </c>
      <c r="C124" s="25" t="str">
        <f>IF(股权投资!J27-股权投资!I27=0,"无增减值变化",IF(股权投资!J27-股权投资!I27&gt;0,"增值"&amp;FIXED(ROUND(股权投资!J27-股权投资!I27,2),,)&amp;"元，增值率"&amp;FIXED(ROUND((股权投资!J27-股权投资!I27)/股权投资!I27*100,2),,)&amp;"%","减值"&amp;FIXED(ROUND(ABS(股权投资!J27-股权投资!I27),2),,)&amp;"元，减值率"&amp;FIXED(ROUND(ABS((股权投资!J27-股权投资!I27)/股权投资!I27)*100,2),,)&amp;"%"))</f>
        <v>无增减值变化</v>
      </c>
      <c r="D124" s="14" t="s">
        <v>1530</v>
      </c>
      <c r="E124" s="19" t="s">
        <v>1620</v>
      </c>
      <c r="F124" s="19" t="s">
        <v>1607</v>
      </c>
      <c r="G124" s="27" t="s">
        <v>1822</v>
      </c>
      <c r="H124" s="20"/>
    </row>
    <row r="125" spans="1:8">
      <c r="A125" s="16" t="s">
        <v>1071</v>
      </c>
      <c r="B125" s="16" t="s">
        <v>1962</v>
      </c>
      <c r="C125" s="23">
        <f>其他权益工具投资!J28</f>
        <v>0</v>
      </c>
      <c r="D125" s="24"/>
      <c r="E125" s="19"/>
      <c r="F125" s="19"/>
      <c r="G125" s="27"/>
      <c r="H125" s="20"/>
    </row>
    <row r="126" spans="1:8">
      <c r="A126" s="19"/>
      <c r="B126" s="16" t="s">
        <v>1963</v>
      </c>
      <c r="C126" s="23">
        <f>其他权益工具投资!K28</f>
        <v>0</v>
      </c>
      <c r="D126" s="24"/>
      <c r="E126" s="19"/>
      <c r="F126" s="19"/>
      <c r="G126" s="27"/>
      <c r="H126" s="20"/>
    </row>
    <row r="127" spans="1:8">
      <c r="A127" s="16" t="s">
        <v>208</v>
      </c>
      <c r="B127" s="16" t="s">
        <v>1964</v>
      </c>
      <c r="C127" s="22">
        <f>其他非流动金融资产!I28</f>
        <v>0</v>
      </c>
      <c r="D127" s="14"/>
      <c r="E127" s="19"/>
      <c r="F127" s="19"/>
      <c r="G127" s="17"/>
      <c r="H127" s="20"/>
    </row>
    <row r="128" spans="1:8">
      <c r="A128" s="19"/>
      <c r="B128" s="16" t="s">
        <v>1965</v>
      </c>
      <c r="C128" s="22">
        <f>其他非流动金融资产!J28</f>
        <v>0</v>
      </c>
      <c r="D128" s="14"/>
      <c r="E128" s="19"/>
      <c r="F128" s="19"/>
      <c r="G128" s="17"/>
      <c r="H128" s="20"/>
    </row>
    <row r="129" spans="1:8">
      <c r="A129" s="19" t="s">
        <v>1966</v>
      </c>
      <c r="B129" s="16" t="s">
        <v>1967</v>
      </c>
      <c r="C129" s="25">
        <f>'投资性房地产-房屋成本模式'!T27+'投资性房地产-房屋公允价值模式'!N27+'投资性房地产-土地成本模式'!O27+'投资性房地产-土地公允价值模式'!O27</f>
        <v>0</v>
      </c>
      <c r="D129" s="14" t="s">
        <v>1530</v>
      </c>
      <c r="E129" s="16" t="s">
        <v>1565</v>
      </c>
      <c r="F129" s="19" t="s">
        <v>1798</v>
      </c>
      <c r="G129" s="17" t="s">
        <v>1799</v>
      </c>
      <c r="H129" s="20"/>
    </row>
    <row r="130" spans="1:8">
      <c r="A130" s="19"/>
      <c r="B130" s="16" t="s">
        <v>1968</v>
      </c>
      <c r="C130" s="25">
        <f>非流动资产汇总!D14</f>
        <v>0</v>
      </c>
      <c r="D130" s="14" t="s">
        <v>1530</v>
      </c>
      <c r="E130" s="19" t="s">
        <v>1565</v>
      </c>
      <c r="F130" s="19" t="s">
        <v>1798</v>
      </c>
      <c r="G130" s="17" t="s">
        <v>1799</v>
      </c>
      <c r="H130" s="20"/>
    </row>
    <row r="131" spans="1:8">
      <c r="A131" s="19"/>
      <c r="B131" s="16" t="s">
        <v>1969</v>
      </c>
      <c r="C131" s="25">
        <f>非流动资产汇总!E14</f>
        <v>0</v>
      </c>
      <c r="D131" s="14" t="s">
        <v>1530</v>
      </c>
      <c r="E131" s="19" t="s">
        <v>1565</v>
      </c>
      <c r="F131" s="19" t="s">
        <v>1798</v>
      </c>
      <c r="G131" s="17" t="s">
        <v>1799</v>
      </c>
      <c r="H131" s="20"/>
    </row>
    <row r="132" spans="1:8">
      <c r="A132" s="19"/>
      <c r="B132" s="16" t="s">
        <v>1970</v>
      </c>
      <c r="C132" s="23" t="str">
        <f>IF(C131-C130=0,"无增减值变化",IF(C131-C130&gt;0,"增值"&amp;FIXED(ROUND(C131-C130,2),,)&amp;"元，增值率"&amp;FIXED(ROUND((C131-C130)/C130*100,2),,)&amp;"%","减值"&amp;FIXED(ROUND(ABS(C131-C130),2),,)&amp;"元，减值率"&amp;FIXED(ROUND(ABS((C131-C130)/C130)*100,2),,)&amp;"%"))</f>
        <v>无增减值变化</v>
      </c>
      <c r="D132" s="24" t="s">
        <v>1530</v>
      </c>
      <c r="E132" s="19" t="s">
        <v>1620</v>
      </c>
      <c r="F132" s="19" t="s">
        <v>1607</v>
      </c>
      <c r="G132" s="27" t="s">
        <v>1822</v>
      </c>
      <c r="H132" s="20"/>
    </row>
    <row r="133" spans="1:8">
      <c r="A133" s="18" t="s">
        <v>1971</v>
      </c>
      <c r="B133" s="19"/>
      <c r="C133" s="25"/>
      <c r="D133" s="14"/>
      <c r="E133" s="19"/>
      <c r="F133" s="19"/>
      <c r="G133" s="19"/>
      <c r="H133" s="20"/>
    </row>
    <row r="134" spans="1:8">
      <c r="A134" s="18"/>
      <c r="B134" s="26" t="s">
        <v>1972</v>
      </c>
      <c r="C134" s="25">
        <f>固定资产汇总!E25</f>
        <v>0</v>
      </c>
      <c r="D134" s="14" t="s">
        <v>1530</v>
      </c>
      <c r="E134" s="16" t="s">
        <v>1565</v>
      </c>
      <c r="F134" s="19" t="s">
        <v>1798</v>
      </c>
      <c r="G134" s="17" t="s">
        <v>1799</v>
      </c>
      <c r="H134" s="20"/>
    </row>
    <row r="135" spans="1:8">
      <c r="A135" s="18"/>
      <c r="B135" s="26" t="s">
        <v>1973</v>
      </c>
      <c r="C135" s="25">
        <f>固定资产汇总!G25</f>
        <v>0</v>
      </c>
      <c r="D135" s="14" t="s">
        <v>1530</v>
      </c>
      <c r="E135" s="16" t="s">
        <v>1565</v>
      </c>
      <c r="F135" s="19" t="s">
        <v>1798</v>
      </c>
      <c r="G135" s="17" t="s">
        <v>1799</v>
      </c>
      <c r="H135" s="20"/>
    </row>
    <row r="136" spans="1:8">
      <c r="A136" s="19" t="s">
        <v>1974</v>
      </c>
      <c r="B136" s="16" t="s">
        <v>1975</v>
      </c>
      <c r="C136" s="22">
        <f>固定资产汇总!E7</f>
        <v>0</v>
      </c>
      <c r="D136" s="14" t="s">
        <v>1530</v>
      </c>
      <c r="E136" s="16" t="s">
        <v>1565</v>
      </c>
      <c r="F136" s="19" t="s">
        <v>1798</v>
      </c>
      <c r="G136" s="17" t="s">
        <v>1799</v>
      </c>
      <c r="H136" s="20"/>
    </row>
    <row r="137" spans="1:8">
      <c r="A137" s="19"/>
      <c r="B137" s="19" t="s">
        <v>1976</v>
      </c>
      <c r="C137" s="22">
        <f>固定资产汇总!F7</f>
        <v>0</v>
      </c>
      <c r="D137" s="14" t="s">
        <v>1530</v>
      </c>
      <c r="E137" s="16" t="s">
        <v>1565</v>
      </c>
      <c r="F137" s="19" t="s">
        <v>1798</v>
      </c>
      <c r="G137" s="17" t="s">
        <v>1799</v>
      </c>
      <c r="H137" s="20"/>
    </row>
    <row r="138" spans="1:8">
      <c r="A138" s="19"/>
      <c r="B138" s="19" t="s">
        <v>1977</v>
      </c>
      <c r="C138" s="22">
        <f>固定资产汇总!G7</f>
        <v>0</v>
      </c>
      <c r="D138" s="14" t="s">
        <v>1530</v>
      </c>
      <c r="E138" s="19" t="s">
        <v>1565</v>
      </c>
      <c r="F138" s="19" t="s">
        <v>1798</v>
      </c>
      <c r="G138" s="17" t="s">
        <v>1799</v>
      </c>
      <c r="H138" s="20"/>
    </row>
    <row r="139" spans="1:8">
      <c r="A139" s="19"/>
      <c r="B139" s="16" t="s">
        <v>1978</v>
      </c>
      <c r="C139" s="22">
        <f>固定资产汇总!H7</f>
        <v>0</v>
      </c>
      <c r="D139" s="14" t="s">
        <v>1530</v>
      </c>
      <c r="E139" s="19" t="s">
        <v>1565</v>
      </c>
      <c r="F139" s="19" t="s">
        <v>1798</v>
      </c>
      <c r="G139" s="17" t="s">
        <v>1799</v>
      </c>
      <c r="H139" s="20"/>
    </row>
    <row r="140" ht="30" spans="1:8">
      <c r="A140" s="19"/>
      <c r="B140" s="16" t="s">
        <v>1979</v>
      </c>
      <c r="C140" s="23" t="str">
        <f>IF(C139-C137=0,"无增减值变化",IF(C139-C137&gt;0,"增值"&amp;FIXED(ROUND(C139-C137,2),,)&amp;"元，增值率"&amp;FIXED(ROUND((C139-C137)/C137*100,2),,)&amp;"%","减值"&amp;FIXED(ROUND(ABS(C139-C137),2),,)&amp;"元，减值率"&amp;FIXED(ROUND(ABS((C139-C137)/C137)*100,2),,)&amp;"%"))</f>
        <v>无增减值变化</v>
      </c>
      <c r="D140" s="24" t="s">
        <v>1530</v>
      </c>
      <c r="E140" s="19" t="s">
        <v>1620</v>
      </c>
      <c r="F140" s="19" t="s">
        <v>1980</v>
      </c>
      <c r="G140" s="27" t="s">
        <v>1822</v>
      </c>
      <c r="H140" s="20"/>
    </row>
    <row r="141" spans="1:8">
      <c r="A141" s="19" t="s">
        <v>1981</v>
      </c>
      <c r="B141" s="16" t="s">
        <v>1982</v>
      </c>
      <c r="C141" s="22">
        <f>固定资产汇总!E14</f>
        <v>0</v>
      </c>
      <c r="D141" s="14" t="s">
        <v>1530</v>
      </c>
      <c r="E141" s="19" t="s">
        <v>1565</v>
      </c>
      <c r="F141" s="19" t="s">
        <v>1798</v>
      </c>
      <c r="G141" s="17" t="s">
        <v>1799</v>
      </c>
      <c r="H141" s="20"/>
    </row>
    <row r="142" spans="1:8">
      <c r="A142" s="19"/>
      <c r="B142" s="16" t="s">
        <v>1983</v>
      </c>
      <c r="C142" s="22">
        <f>固定资产汇总!F14</f>
        <v>0</v>
      </c>
      <c r="D142" s="14" t="s">
        <v>1530</v>
      </c>
      <c r="E142" s="19" t="s">
        <v>1565</v>
      </c>
      <c r="F142" s="19" t="s">
        <v>1798</v>
      </c>
      <c r="G142" s="17" t="s">
        <v>1799</v>
      </c>
      <c r="H142" s="20"/>
    </row>
    <row r="143" spans="1:8">
      <c r="A143" s="19"/>
      <c r="B143" s="16" t="s">
        <v>1984</v>
      </c>
      <c r="C143" s="22">
        <f>固定资产汇总!G14</f>
        <v>0</v>
      </c>
      <c r="D143" s="14" t="s">
        <v>1530</v>
      </c>
      <c r="E143" s="19" t="s">
        <v>1565</v>
      </c>
      <c r="F143" s="19" t="s">
        <v>1798</v>
      </c>
      <c r="G143" s="17" t="s">
        <v>1799</v>
      </c>
      <c r="H143" s="20"/>
    </row>
    <row r="144" spans="1:8">
      <c r="A144" s="19"/>
      <c r="B144" s="16" t="s">
        <v>1985</v>
      </c>
      <c r="C144" s="22">
        <f>固定资产汇总!E15</f>
        <v>0</v>
      </c>
      <c r="D144" s="14"/>
      <c r="E144" s="19"/>
      <c r="F144" s="19"/>
      <c r="G144" s="17"/>
      <c r="H144" s="20"/>
    </row>
    <row r="145" spans="1:8">
      <c r="A145" s="19"/>
      <c r="B145" s="16" t="s">
        <v>1986</v>
      </c>
      <c r="C145" s="22">
        <f>固定资产汇总!F15</f>
        <v>0</v>
      </c>
      <c r="D145" s="14"/>
      <c r="E145" s="19"/>
      <c r="F145" s="19"/>
      <c r="G145" s="17"/>
      <c r="H145" s="20"/>
    </row>
    <row r="146" spans="1:8">
      <c r="A146" s="19"/>
      <c r="B146" s="16" t="s">
        <v>1987</v>
      </c>
      <c r="C146" s="22">
        <f>固定资产汇总!E16</f>
        <v>0</v>
      </c>
      <c r="D146" s="14" t="s">
        <v>1530</v>
      </c>
      <c r="E146" s="19" t="s">
        <v>1565</v>
      </c>
      <c r="F146" s="19" t="s">
        <v>1798</v>
      </c>
      <c r="G146" s="17" t="s">
        <v>1799</v>
      </c>
      <c r="H146" s="20"/>
    </row>
    <row r="147" spans="1:8">
      <c r="A147" s="19"/>
      <c r="B147" s="16" t="s">
        <v>1988</v>
      </c>
      <c r="C147" s="22">
        <f>固定资产汇总!F16</f>
        <v>0</v>
      </c>
      <c r="D147" s="14" t="s">
        <v>1530</v>
      </c>
      <c r="E147" s="19" t="s">
        <v>1565</v>
      </c>
      <c r="F147" s="19" t="s">
        <v>1798</v>
      </c>
      <c r="G147" s="17" t="s">
        <v>1799</v>
      </c>
      <c r="H147" s="20"/>
    </row>
    <row r="148" spans="1:8">
      <c r="A148" s="19"/>
      <c r="B148" s="16" t="s">
        <v>1989</v>
      </c>
      <c r="C148" s="22">
        <f>固定资产汇总!E17</f>
        <v>0</v>
      </c>
      <c r="D148" s="14" t="s">
        <v>1530</v>
      </c>
      <c r="E148" s="19" t="s">
        <v>1565</v>
      </c>
      <c r="F148" s="19" t="s">
        <v>1798</v>
      </c>
      <c r="G148" s="17" t="s">
        <v>1799</v>
      </c>
      <c r="H148" s="20"/>
    </row>
    <row r="149" spans="1:8">
      <c r="A149" s="19"/>
      <c r="B149" s="16" t="s">
        <v>1990</v>
      </c>
      <c r="C149" s="22">
        <f>固定资产汇总!F17</f>
        <v>0</v>
      </c>
      <c r="D149" s="14" t="s">
        <v>1530</v>
      </c>
      <c r="E149" s="19" t="s">
        <v>1565</v>
      </c>
      <c r="F149" s="19" t="s">
        <v>1798</v>
      </c>
      <c r="G149" s="17" t="s">
        <v>1799</v>
      </c>
      <c r="H149" s="20"/>
    </row>
    <row r="150" spans="1:8">
      <c r="A150" s="19"/>
      <c r="B150" s="16" t="s">
        <v>1991</v>
      </c>
      <c r="C150" s="22">
        <f>固定资产汇总!E18</f>
        <v>0</v>
      </c>
      <c r="D150" s="14" t="s">
        <v>1530</v>
      </c>
      <c r="E150" s="19" t="s">
        <v>1565</v>
      </c>
      <c r="F150" s="19" t="s">
        <v>1798</v>
      </c>
      <c r="G150" s="17" t="s">
        <v>1799</v>
      </c>
      <c r="H150" s="20"/>
    </row>
    <row r="151" spans="1:8">
      <c r="A151" s="19"/>
      <c r="B151" s="16" t="s">
        <v>1992</v>
      </c>
      <c r="C151" s="22">
        <f>固定资产汇总!F18</f>
        <v>0</v>
      </c>
      <c r="D151" s="14" t="s">
        <v>1530</v>
      </c>
      <c r="E151" s="19" t="s">
        <v>1565</v>
      </c>
      <c r="F151" s="19" t="s">
        <v>1798</v>
      </c>
      <c r="G151" s="17" t="s">
        <v>1799</v>
      </c>
      <c r="H151" s="20"/>
    </row>
    <row r="152" spans="1:8">
      <c r="A152" s="19" t="s">
        <v>1993</v>
      </c>
      <c r="B152" s="26" t="s">
        <v>1994</v>
      </c>
      <c r="C152" s="25">
        <f>非流动资产汇总!D16</f>
        <v>0</v>
      </c>
      <c r="D152" s="14" t="s">
        <v>1530</v>
      </c>
      <c r="E152" s="19" t="s">
        <v>1565</v>
      </c>
      <c r="F152" s="19" t="s">
        <v>1798</v>
      </c>
      <c r="G152" s="17" t="s">
        <v>1799</v>
      </c>
      <c r="H152" s="20"/>
    </row>
    <row r="153" spans="1:8">
      <c r="A153" s="19"/>
      <c r="B153" s="26" t="s">
        <v>1995</v>
      </c>
      <c r="C153" s="25">
        <f>非流动资产汇总!E16</f>
        <v>0</v>
      </c>
      <c r="D153" s="14" t="s">
        <v>1530</v>
      </c>
      <c r="E153" s="19" t="s">
        <v>1565</v>
      </c>
      <c r="F153" s="19" t="s">
        <v>1798</v>
      </c>
      <c r="G153" s="17" t="s">
        <v>1799</v>
      </c>
      <c r="H153" s="20"/>
    </row>
    <row r="154" spans="1:8">
      <c r="A154" s="19" t="s">
        <v>1996</v>
      </c>
      <c r="B154" s="16" t="s">
        <v>1997</v>
      </c>
      <c r="C154" s="22">
        <f>'在建(土建)'!K27</f>
        <v>0</v>
      </c>
      <c r="D154" s="14" t="s">
        <v>1530</v>
      </c>
      <c r="E154" s="19" t="s">
        <v>1565</v>
      </c>
      <c r="F154" s="19" t="s">
        <v>1798</v>
      </c>
      <c r="G154" s="17" t="s">
        <v>1799</v>
      </c>
      <c r="H154" s="20"/>
    </row>
    <row r="155" spans="1:8">
      <c r="A155" s="19"/>
      <c r="B155" s="16" t="s">
        <v>1998</v>
      </c>
      <c r="C155" s="22">
        <f>'在建(土建)'!L27</f>
        <v>0</v>
      </c>
      <c r="D155" s="14" t="s">
        <v>1530</v>
      </c>
      <c r="E155" s="19" t="s">
        <v>1565</v>
      </c>
      <c r="F155" s="19" t="s">
        <v>1798</v>
      </c>
      <c r="G155" s="17" t="s">
        <v>1799</v>
      </c>
      <c r="H155" s="20"/>
    </row>
    <row r="156" spans="1:8">
      <c r="A156" s="19"/>
      <c r="B156" s="16" t="s">
        <v>1999</v>
      </c>
      <c r="C156" s="23" t="str">
        <f>IF(C155-C154=0,"无增减值变化",IF(C155-C154&gt;0,"增值"&amp;FIXED(ROUND(C155-C154,2),,)&amp;"元，增值率"&amp;FIXED(ROUND((C155-C154)/C154*100,2),,)&amp;"%","减值"&amp;FIXED(ROUND(ABS(C155-C154),2),,)&amp;"元，减值率"&amp;FIXED(ROUND(ABS((C155-C154)/C154)*100,2),,)&amp;"%"))</f>
        <v>无增减值变化</v>
      </c>
      <c r="D156" s="24" t="s">
        <v>1530</v>
      </c>
      <c r="E156" s="19" t="s">
        <v>1620</v>
      </c>
      <c r="F156" s="19" t="s">
        <v>1607</v>
      </c>
      <c r="G156" s="27" t="s">
        <v>1822</v>
      </c>
      <c r="H156" s="20"/>
    </row>
    <row r="157" spans="1:8">
      <c r="A157" s="19" t="s">
        <v>2000</v>
      </c>
      <c r="B157" s="16" t="s">
        <v>2001</v>
      </c>
      <c r="C157" s="22">
        <f>'在建(设备)'!P27</f>
        <v>0</v>
      </c>
      <c r="D157" s="14" t="s">
        <v>1530</v>
      </c>
      <c r="E157" s="19" t="s">
        <v>1565</v>
      </c>
      <c r="F157" s="19" t="s">
        <v>1798</v>
      </c>
      <c r="G157" s="17" t="s">
        <v>1799</v>
      </c>
      <c r="H157" s="20"/>
    </row>
    <row r="158" spans="1:8">
      <c r="A158" s="19"/>
      <c r="B158" s="16" t="s">
        <v>2002</v>
      </c>
      <c r="C158" s="22">
        <f>'在建(设备)'!T27</f>
        <v>0</v>
      </c>
      <c r="D158" s="14" t="s">
        <v>1530</v>
      </c>
      <c r="E158" s="19" t="s">
        <v>1565</v>
      </c>
      <c r="F158" s="19" t="s">
        <v>1798</v>
      </c>
      <c r="G158" s="17" t="s">
        <v>1799</v>
      </c>
      <c r="H158" s="20"/>
    </row>
    <row r="159" spans="1:8">
      <c r="A159" s="19"/>
      <c r="B159" s="16" t="s">
        <v>2003</v>
      </c>
      <c r="C159" s="23" t="str">
        <f>IF(C158-C157=0,"无增减值变化",IF(C158-C157&gt;0,"增值"&amp;FIXED(ROUND(C158-C157,2),,)&amp;"元，增值率"&amp;FIXED(ROUND((C158-C157)/C157*100,2),,)&amp;"%","减值"&amp;FIXED(ROUND(ABS(C158-C157),2),,)&amp;"元，减值率"&amp;FIXED(ROUND(ABS((C158-C157)/C157)*100,2),,)&amp;"%"))</f>
        <v>无增减值变化</v>
      </c>
      <c r="D159" s="24" t="s">
        <v>1530</v>
      </c>
      <c r="E159" s="19" t="s">
        <v>1620</v>
      </c>
      <c r="F159" s="19" t="s">
        <v>1607</v>
      </c>
      <c r="G159" s="27" t="s">
        <v>1822</v>
      </c>
      <c r="H159" s="20"/>
    </row>
    <row r="160" spans="1:8">
      <c r="A160" s="19" t="s">
        <v>2004</v>
      </c>
      <c r="B160" s="19" t="s">
        <v>2005</v>
      </c>
      <c r="C160" s="22">
        <f>工程物资!K27</f>
        <v>0</v>
      </c>
      <c r="D160" s="14" t="s">
        <v>1530</v>
      </c>
      <c r="E160" s="16" t="s">
        <v>1565</v>
      </c>
      <c r="F160" s="19" t="s">
        <v>1798</v>
      </c>
      <c r="G160" s="17" t="s">
        <v>1799</v>
      </c>
      <c r="H160" s="20"/>
    </row>
    <row r="161" spans="1:8">
      <c r="A161" s="19"/>
      <c r="B161" s="19" t="s">
        <v>2006</v>
      </c>
      <c r="C161" s="22">
        <f>工程物资!N27</f>
        <v>0</v>
      </c>
      <c r="D161" s="14" t="s">
        <v>1530</v>
      </c>
      <c r="E161" s="16" t="s">
        <v>1565</v>
      </c>
      <c r="F161" s="19" t="s">
        <v>1798</v>
      </c>
      <c r="G161" s="17" t="s">
        <v>1799</v>
      </c>
      <c r="H161" s="20"/>
    </row>
    <row r="162" spans="1:8">
      <c r="A162" s="19" t="s">
        <v>2007</v>
      </c>
      <c r="B162" s="19" t="s">
        <v>2008</v>
      </c>
      <c r="C162" s="22"/>
      <c r="D162" s="14" t="s">
        <v>1530</v>
      </c>
      <c r="E162" s="16" t="s">
        <v>1565</v>
      </c>
      <c r="F162" s="19" t="s">
        <v>1798</v>
      </c>
      <c r="G162" s="17" t="s">
        <v>1799</v>
      </c>
      <c r="H162" s="20"/>
    </row>
    <row r="163" spans="1:8">
      <c r="A163" s="19"/>
      <c r="B163" s="19" t="s">
        <v>2009</v>
      </c>
      <c r="C163" s="22"/>
      <c r="D163" s="14" t="s">
        <v>1530</v>
      </c>
      <c r="E163" s="19" t="s">
        <v>1565</v>
      </c>
      <c r="F163" s="19" t="s">
        <v>1798</v>
      </c>
      <c r="G163" s="17" t="s">
        <v>1799</v>
      </c>
      <c r="H163" s="20"/>
    </row>
    <row r="164" spans="1:8">
      <c r="A164" s="19" t="s">
        <v>2010</v>
      </c>
      <c r="B164" s="19" t="s">
        <v>2011</v>
      </c>
      <c r="C164" s="22">
        <f>生产性生物资产!M27</f>
        <v>0</v>
      </c>
      <c r="D164" s="14" t="s">
        <v>1530</v>
      </c>
      <c r="E164" s="19" t="s">
        <v>1565</v>
      </c>
      <c r="F164" s="19" t="s">
        <v>1798</v>
      </c>
      <c r="G164" s="17" t="s">
        <v>1799</v>
      </c>
      <c r="H164" s="20"/>
    </row>
    <row r="165" spans="1:8">
      <c r="A165" s="19"/>
      <c r="B165" s="19" t="s">
        <v>2012</v>
      </c>
      <c r="C165" s="22">
        <f>生产性生物资产!P27</f>
        <v>0</v>
      </c>
      <c r="D165" s="14" t="s">
        <v>1530</v>
      </c>
      <c r="E165" s="19" t="s">
        <v>1565</v>
      </c>
      <c r="F165" s="19" t="s">
        <v>1798</v>
      </c>
      <c r="G165" s="17" t="s">
        <v>1799</v>
      </c>
      <c r="H165" s="20"/>
    </row>
    <row r="166" spans="1:8">
      <c r="A166" s="19" t="s">
        <v>2013</v>
      </c>
      <c r="B166" s="19" t="s">
        <v>2014</v>
      </c>
      <c r="C166" s="22">
        <f>油气资产!N27</f>
        <v>0</v>
      </c>
      <c r="D166" s="14" t="s">
        <v>1530</v>
      </c>
      <c r="E166" s="19" t="s">
        <v>1565</v>
      </c>
      <c r="F166" s="19" t="s">
        <v>1798</v>
      </c>
      <c r="G166" s="17" t="s">
        <v>1799</v>
      </c>
      <c r="H166" s="20"/>
    </row>
    <row r="167" spans="1:8">
      <c r="A167" s="19"/>
      <c r="B167" s="16" t="s">
        <v>2015</v>
      </c>
      <c r="C167" s="22">
        <f>油气资产!Q27</f>
        <v>0</v>
      </c>
      <c r="D167" s="14" t="s">
        <v>1530</v>
      </c>
      <c r="E167" s="19" t="s">
        <v>1565</v>
      </c>
      <c r="F167" s="19" t="s">
        <v>1798</v>
      </c>
      <c r="G167" s="17" t="s">
        <v>1799</v>
      </c>
      <c r="H167" s="20"/>
    </row>
    <row r="168" spans="1:8">
      <c r="A168" s="16" t="s">
        <v>212</v>
      </c>
      <c r="B168" s="16" t="s">
        <v>2016</v>
      </c>
      <c r="C168" s="23">
        <f>使用权资产!R29</f>
        <v>0</v>
      </c>
      <c r="D168" s="24"/>
      <c r="E168" s="19"/>
      <c r="F168" s="19"/>
      <c r="G168" s="27"/>
      <c r="H168" s="20"/>
    </row>
    <row r="169" spans="1:8">
      <c r="A169" s="19"/>
      <c r="B169" s="16" t="s">
        <v>2017</v>
      </c>
      <c r="C169" s="23">
        <f>使用权资产!V29</f>
        <v>0</v>
      </c>
      <c r="D169" s="24"/>
      <c r="E169" s="19"/>
      <c r="F169" s="19"/>
      <c r="G169" s="27"/>
      <c r="H169" s="20"/>
    </row>
    <row r="170" spans="1:8">
      <c r="A170" s="18" t="s">
        <v>2018</v>
      </c>
      <c r="B170" s="26" t="s">
        <v>2019</v>
      </c>
      <c r="C170" s="25">
        <f>无形资产汇总!D27</f>
        <v>0</v>
      </c>
      <c r="D170" s="14" t="s">
        <v>1530</v>
      </c>
      <c r="E170" s="16" t="s">
        <v>1565</v>
      </c>
      <c r="F170" s="16" t="s">
        <v>1928</v>
      </c>
      <c r="G170" s="17" t="s">
        <v>1799</v>
      </c>
      <c r="H170" s="20"/>
    </row>
    <row r="171" spans="1:8">
      <c r="A171" s="18"/>
      <c r="B171" s="26" t="s">
        <v>2020</v>
      </c>
      <c r="C171" s="25">
        <f>无形资产汇总!E27</f>
        <v>0</v>
      </c>
      <c r="D171" s="14" t="s">
        <v>1530</v>
      </c>
      <c r="E171" s="16" t="s">
        <v>1565</v>
      </c>
      <c r="F171" s="16" t="s">
        <v>1928</v>
      </c>
      <c r="G171" s="17" t="s">
        <v>1799</v>
      </c>
      <c r="H171" s="20"/>
    </row>
    <row r="172" spans="1:8">
      <c r="A172" s="19" t="s">
        <v>2021</v>
      </c>
      <c r="B172" s="16" t="s">
        <v>2022</v>
      </c>
      <c r="C172" s="22">
        <f>'无形-土地'!K27</f>
        <v>0</v>
      </c>
      <c r="D172" s="14" t="s">
        <v>1530</v>
      </c>
      <c r="E172" s="16" t="s">
        <v>1565</v>
      </c>
      <c r="F172" s="16" t="s">
        <v>1928</v>
      </c>
      <c r="G172" s="17" t="s">
        <v>1799</v>
      </c>
      <c r="H172" s="20"/>
    </row>
    <row r="173" spans="1:8">
      <c r="A173" s="19"/>
      <c r="B173" s="16" t="s">
        <v>2023</v>
      </c>
      <c r="C173" s="22">
        <f>'无形-土地'!N27</f>
        <v>0</v>
      </c>
      <c r="D173" s="14" t="s">
        <v>1530</v>
      </c>
      <c r="E173" s="16" t="s">
        <v>1565</v>
      </c>
      <c r="F173" s="16" t="s">
        <v>1928</v>
      </c>
      <c r="G173" s="17" t="s">
        <v>1799</v>
      </c>
      <c r="H173" s="20"/>
    </row>
    <row r="174" spans="1:8">
      <c r="A174" s="19"/>
      <c r="B174" s="16" t="s">
        <v>2024</v>
      </c>
      <c r="C174" s="22">
        <f>'无形-土地'!O27</f>
        <v>0</v>
      </c>
      <c r="D174" s="14" t="s">
        <v>1530</v>
      </c>
      <c r="E174" s="19" t="s">
        <v>1565</v>
      </c>
      <c r="F174" s="19" t="s">
        <v>1798</v>
      </c>
      <c r="G174" s="17" t="s">
        <v>1799</v>
      </c>
      <c r="H174" s="20"/>
    </row>
    <row r="175" spans="1:8">
      <c r="A175" s="19"/>
      <c r="B175" s="16" t="s">
        <v>2025</v>
      </c>
      <c r="C175" s="23" t="str">
        <f>IF(C174-C173=0,"无增减值变化",IF(C174-C173&gt;0,"增值"&amp;FIXED(ROUND(C174-C173,),,)&amp;"元，增值率"&amp;FIXED(ROUND((C174-C173)/C173*100,2),,)&amp;"%","减值"&amp;FIXED(ROUND(ABS(C174-C173),2),,)&amp;"元，减值率"&amp;FIXED(ROUND(ABS((C174-C173)/C173)*100,2),,)&amp;"%"))</f>
        <v>无增减值变化</v>
      </c>
      <c r="D175" s="24" t="s">
        <v>1530</v>
      </c>
      <c r="E175" s="19" t="s">
        <v>1620</v>
      </c>
      <c r="F175" s="19" t="s">
        <v>1607</v>
      </c>
      <c r="G175" s="27" t="s">
        <v>1822</v>
      </c>
      <c r="H175" s="20"/>
    </row>
    <row r="176" spans="1:8">
      <c r="A176" s="19" t="s">
        <v>2026</v>
      </c>
      <c r="B176" s="19" t="s">
        <v>2027</v>
      </c>
      <c r="C176" s="22">
        <f>'无形-矿业权'!L27</f>
        <v>0</v>
      </c>
      <c r="D176" s="14" t="s">
        <v>1530</v>
      </c>
      <c r="E176" s="19" t="s">
        <v>1565</v>
      </c>
      <c r="F176" s="19" t="s">
        <v>1798</v>
      </c>
      <c r="G176" s="17" t="s">
        <v>1799</v>
      </c>
      <c r="H176" s="20"/>
    </row>
    <row r="177" spans="1:8">
      <c r="A177" s="19"/>
      <c r="B177" s="16" t="s">
        <v>2028</v>
      </c>
      <c r="C177" s="22">
        <f>'无形-矿业权'!M27</f>
        <v>0</v>
      </c>
      <c r="D177" s="14" t="s">
        <v>1530</v>
      </c>
      <c r="E177" s="19" t="s">
        <v>1565</v>
      </c>
      <c r="F177" s="19" t="s">
        <v>1798</v>
      </c>
      <c r="G177" s="17" t="s">
        <v>1799</v>
      </c>
      <c r="H177" s="20"/>
    </row>
    <row r="178" spans="1:8">
      <c r="A178" s="19" t="s">
        <v>2029</v>
      </c>
      <c r="B178" s="19" t="s">
        <v>2030</v>
      </c>
      <c r="C178" s="22">
        <f>'无形-其他'!J27</f>
        <v>0</v>
      </c>
      <c r="D178" s="14" t="s">
        <v>1530</v>
      </c>
      <c r="E178" s="19" t="s">
        <v>1565</v>
      </c>
      <c r="F178" s="19" t="s">
        <v>1798</v>
      </c>
      <c r="G178" s="17" t="s">
        <v>1799</v>
      </c>
      <c r="H178" s="20"/>
    </row>
    <row r="179" spans="1:8">
      <c r="A179" s="19"/>
      <c r="B179" s="16" t="s">
        <v>2031</v>
      </c>
      <c r="C179" s="22">
        <f>'无形-其他'!L27</f>
        <v>0</v>
      </c>
      <c r="D179" s="14" t="s">
        <v>1530</v>
      </c>
      <c r="E179" s="19" t="s">
        <v>1565</v>
      </c>
      <c r="F179" s="19" t="s">
        <v>1798</v>
      </c>
      <c r="G179" s="17" t="s">
        <v>1799</v>
      </c>
      <c r="H179" s="20"/>
    </row>
    <row r="180" spans="1:8">
      <c r="A180" s="19"/>
      <c r="B180" s="16" t="s">
        <v>2032</v>
      </c>
      <c r="C180" s="23" t="str">
        <f>IF(C179-C178=0,"无增减值变化",IF(C179-C178&gt;0,"增值"&amp;FIXED(ROUND(C179-C178,2),,)&amp;"元，增值率"&amp;FIXED(ROUND((C179-C178)/C178*100,2),,)&amp;"%","减值"&amp;FIXED(ROUND(ABS(C179-C178),2),,)&amp;"元，减值率"&amp;FIXED(ROUND(ABS((C179-C178)/C178)*100,2),,)&amp;"%"))</f>
        <v>无增减值变化</v>
      </c>
      <c r="D180" s="24" t="s">
        <v>1530</v>
      </c>
      <c r="E180" s="19" t="s">
        <v>1620</v>
      </c>
      <c r="F180" s="19" t="s">
        <v>1607</v>
      </c>
      <c r="G180" s="27" t="s">
        <v>1822</v>
      </c>
      <c r="H180" s="20"/>
    </row>
    <row r="181" spans="1:8">
      <c r="A181" s="19" t="s">
        <v>2033</v>
      </c>
      <c r="B181" s="16" t="s">
        <v>2034</v>
      </c>
      <c r="C181" s="22">
        <f>开发支出!F27</f>
        <v>0</v>
      </c>
      <c r="D181" s="14" t="s">
        <v>1530</v>
      </c>
      <c r="E181" s="19" t="s">
        <v>1565</v>
      </c>
      <c r="F181" s="19" t="s">
        <v>1798</v>
      </c>
      <c r="G181" s="17" t="s">
        <v>1799</v>
      </c>
      <c r="H181" s="20"/>
    </row>
    <row r="182" spans="1:8">
      <c r="A182" s="19"/>
      <c r="B182" s="19" t="s">
        <v>2035</v>
      </c>
      <c r="C182" s="22">
        <f>开发支出!G27</f>
        <v>0</v>
      </c>
      <c r="D182" s="14" t="s">
        <v>1530</v>
      </c>
      <c r="E182" s="19" t="s">
        <v>1565</v>
      </c>
      <c r="F182" s="19" t="s">
        <v>1798</v>
      </c>
      <c r="G182" s="17" t="s">
        <v>1799</v>
      </c>
      <c r="H182" s="20"/>
    </row>
    <row r="183" spans="1:8">
      <c r="A183" s="19"/>
      <c r="B183" s="16" t="s">
        <v>2036</v>
      </c>
      <c r="C183" s="23" t="str">
        <f>IF(C182-C181=0,"无增减值变化",IF(C182-C181&gt;0,"增值"&amp;FIXED(ROUND(C182-C181,2),,)&amp;"元，增值率"&amp;FIXED(ROUND((C182-C181)/C181*100,2),,)&amp;"%","减值"&amp;FIXED(ROUND(ABS(C182-C181),2),,)&amp;"元，减值率"&amp;FIXED(ROUND(ABS((C182-C181)/C181)*100,2),,)&amp;"%"))</f>
        <v>无增减值变化</v>
      </c>
      <c r="D183" s="24" t="s">
        <v>1530</v>
      </c>
      <c r="E183" s="19" t="s">
        <v>1620</v>
      </c>
      <c r="F183" s="19" t="s">
        <v>1607</v>
      </c>
      <c r="G183" s="27" t="s">
        <v>1822</v>
      </c>
      <c r="H183" s="20"/>
    </row>
    <row r="184" spans="1:8">
      <c r="A184" s="19" t="s">
        <v>2037</v>
      </c>
      <c r="B184" s="19"/>
      <c r="C184" s="25"/>
      <c r="D184" s="14" t="s">
        <v>1530</v>
      </c>
      <c r="E184" s="19"/>
      <c r="F184" s="19"/>
      <c r="G184" s="29"/>
      <c r="H184" s="20"/>
    </row>
    <row r="185" spans="1:8">
      <c r="A185" s="19" t="s">
        <v>2038</v>
      </c>
      <c r="B185" s="19" t="s">
        <v>2039</v>
      </c>
      <c r="C185" s="22">
        <f>长期待摊费用!H27</f>
        <v>0</v>
      </c>
      <c r="D185" s="14" t="s">
        <v>1530</v>
      </c>
      <c r="E185" s="19" t="s">
        <v>1565</v>
      </c>
      <c r="F185" s="19" t="s">
        <v>1798</v>
      </c>
      <c r="G185" s="17" t="s">
        <v>1799</v>
      </c>
      <c r="H185" s="20"/>
    </row>
    <row r="186" spans="1:8">
      <c r="A186" s="19"/>
      <c r="B186" s="19" t="s">
        <v>2040</v>
      </c>
      <c r="C186" s="22">
        <f>长期待摊费用!J27</f>
        <v>0</v>
      </c>
      <c r="D186" s="14" t="s">
        <v>1530</v>
      </c>
      <c r="E186" s="19" t="s">
        <v>1565</v>
      </c>
      <c r="F186" s="19" t="s">
        <v>1798</v>
      </c>
      <c r="G186" s="17" t="s">
        <v>1799</v>
      </c>
      <c r="H186" s="20"/>
    </row>
    <row r="187" spans="1:8">
      <c r="A187" s="19" t="s">
        <v>2041</v>
      </c>
      <c r="B187" s="30" t="s">
        <v>2042</v>
      </c>
      <c r="C187" s="22">
        <f>递延所得税资产!F27</f>
        <v>0</v>
      </c>
      <c r="D187" s="14" t="s">
        <v>1530</v>
      </c>
      <c r="E187" s="30" t="s">
        <v>1565</v>
      </c>
      <c r="F187" s="30" t="s">
        <v>1798</v>
      </c>
      <c r="G187" s="17" t="s">
        <v>1799</v>
      </c>
      <c r="H187" s="20"/>
    </row>
    <row r="188" spans="1:8">
      <c r="A188" s="19"/>
      <c r="B188" s="30" t="s">
        <v>2043</v>
      </c>
      <c r="C188" s="22">
        <f>递延所得税资产!G27</f>
        <v>0</v>
      </c>
      <c r="D188" s="14" t="s">
        <v>1530</v>
      </c>
      <c r="E188" s="30" t="s">
        <v>1565</v>
      </c>
      <c r="F188" s="30" t="s">
        <v>1798</v>
      </c>
      <c r="G188" s="17" t="s">
        <v>1799</v>
      </c>
      <c r="H188" s="20"/>
    </row>
    <row r="189" spans="1:8">
      <c r="A189" s="19" t="s">
        <v>2044</v>
      </c>
      <c r="B189" s="30" t="s">
        <v>2045</v>
      </c>
      <c r="C189" s="22">
        <f>其他非流动资产!F27</f>
        <v>0</v>
      </c>
      <c r="D189" s="14" t="s">
        <v>1530</v>
      </c>
      <c r="E189" s="30" t="s">
        <v>1565</v>
      </c>
      <c r="F189" s="30" t="s">
        <v>1798</v>
      </c>
      <c r="G189" s="17" t="s">
        <v>1799</v>
      </c>
      <c r="H189" s="20"/>
    </row>
    <row r="190" spans="1:8">
      <c r="A190" s="19"/>
      <c r="B190" s="30" t="s">
        <v>2046</v>
      </c>
      <c r="C190" s="25">
        <f>其他非流动资产!G27</f>
        <v>0</v>
      </c>
      <c r="D190" s="14" t="s">
        <v>1530</v>
      </c>
      <c r="E190" s="30" t="s">
        <v>1565</v>
      </c>
      <c r="F190" s="30" t="s">
        <v>1798</v>
      </c>
      <c r="G190" s="17" t="s">
        <v>1799</v>
      </c>
      <c r="H190" s="20"/>
    </row>
    <row r="191" spans="1:8">
      <c r="A191" s="18" t="s">
        <v>2047</v>
      </c>
      <c r="B191" s="31" t="s">
        <v>2048</v>
      </c>
      <c r="C191" s="25" t="str">
        <f>IF(C192="","",IF(C193="","流动负债","流动负债、"))&amp;IF(C193="","","非流动负债")</f>
        <v/>
      </c>
      <c r="D191" s="14" t="s">
        <v>1530</v>
      </c>
      <c r="E191" s="31" t="s">
        <v>1819</v>
      </c>
      <c r="F191" s="31" t="s">
        <v>2049</v>
      </c>
      <c r="G191" s="17" t="s">
        <v>1799</v>
      </c>
      <c r="H191" s="20"/>
    </row>
    <row r="192" spans="1:8">
      <c r="A192" s="18"/>
      <c r="B192" s="30" t="s">
        <v>2050</v>
      </c>
      <c r="C192" s="32" t="str">
        <f>IF(C198=0,"",IF(C200+C204+C206+C208+C212+C214+C216+C218+C220+C224+C226=0,"短期借款","短期借款、"))&amp;IF(C200=0,"",IF(C204+C206+C208+C212+C214+C216+C218+C220+C224+C226=0,"交易性金融负债","交易性金融负债、"))&amp;IF(C204=0,"",IF(C206+C208+C212+C214+C216+C218+C220+C224+C226=0,"应付票据","应付票据、"))&amp;IF(C206=0,"",IF(C208+C212+C214+C216+C218+C220+C224+C226=0,"应付账款","应付账款、"))&amp;IF(C208=0,"",IF(C212+C214+C216+C218+C220+C224+C226=0,"预收账款","预收账款、"))&amp;IF(C212=0,"",IF(C214+C216+C218+C220+C224+C226=0,"应付职工薪酬","应付职工薪酬、"))&amp;IF(C214=0,"",IF(C216+C218+C220+C224+C226=0,"应交税费","应交税费、"))&amp;IF(C216=0,"",IF(C218+C220+C224+C226=0,"应付利息","应付利息、"))&amp;IF(C218=0,"",IF(C220+C224+C226=0,"应付股利","应付股利、"))&amp;IF(C220=0,"",IF(C224+C226=0,"其他应付款","其他应付款、"))&amp;IF(C224=0,"",IF(C226=0,"一年内到期非流动负债","一年内到期非流动负债、"))&amp;IF(C226=0,"","其他流动负债")</f>
        <v/>
      </c>
      <c r="D192" s="14" t="s">
        <v>1530</v>
      </c>
      <c r="E192" s="30" t="s">
        <v>2051</v>
      </c>
      <c r="F192" s="30" t="s">
        <v>2052</v>
      </c>
      <c r="G192" s="27" t="s">
        <v>1799</v>
      </c>
      <c r="H192" s="20"/>
    </row>
    <row r="193" spans="1:8">
      <c r="A193" s="18"/>
      <c r="B193" s="30" t="s">
        <v>2053</v>
      </c>
      <c r="C193" s="32" t="str">
        <f>IF(C230=0,"",IF(C232+C236+C238+C240+C244+C246=0,"长期借款","长期借款、"))&amp;IF(C232=0,"",IF(C236+C238+C240+C244+C246=0,"应付债券","应付债券、"))&amp;IF(C236=0,"",IF(C238+C240+C244+C246=0,"长期应付款","长期应付款、"))&amp;IF(C238=0,"",IF(C240+C244+C246=0,"专项应付款","专项应付款、"))&amp;IF(C240=0,"",IF(C244+C246=0,"预计负债","预计负债、"))&amp;IF(C244=0,"",IF(C246=0,"递延所得税负债","递延所得税负债、"))&amp;IF(C246=0,"","其他非流动负债")</f>
        <v/>
      </c>
      <c r="D193" s="14" t="s">
        <v>1530</v>
      </c>
      <c r="E193" s="30" t="s">
        <v>2054</v>
      </c>
      <c r="F193" s="30" t="s">
        <v>2055</v>
      </c>
      <c r="G193" s="27" t="s">
        <v>1799</v>
      </c>
      <c r="H193" s="20"/>
    </row>
    <row r="194" spans="1:8">
      <c r="A194" s="18"/>
      <c r="B194" s="26" t="s">
        <v>1569</v>
      </c>
      <c r="C194" s="25" t="e">
        <f>#REF!</f>
        <v>#REF!</v>
      </c>
      <c r="D194" s="14" t="s">
        <v>1530</v>
      </c>
      <c r="E194" s="30" t="s">
        <v>1565</v>
      </c>
      <c r="F194" s="30" t="s">
        <v>1798</v>
      </c>
      <c r="G194" s="17" t="s">
        <v>1799</v>
      </c>
      <c r="H194" s="20"/>
    </row>
    <row r="195" spans="1:8">
      <c r="A195" s="18"/>
      <c r="B195" s="26" t="s">
        <v>2056</v>
      </c>
      <c r="C195" s="25" t="e">
        <f>#REF!</f>
        <v>#REF!</v>
      </c>
      <c r="D195" s="14" t="s">
        <v>1530</v>
      </c>
      <c r="E195" s="30" t="s">
        <v>1565</v>
      </c>
      <c r="F195" s="30" t="s">
        <v>1798</v>
      </c>
      <c r="G195" s="17" t="s">
        <v>1799</v>
      </c>
      <c r="H195" s="20"/>
    </row>
    <row r="196" spans="1:8">
      <c r="A196" s="18" t="s">
        <v>2057</v>
      </c>
      <c r="B196" s="26" t="s">
        <v>1574</v>
      </c>
      <c r="C196" s="25" t="e">
        <f>#REF!</f>
        <v>#REF!</v>
      </c>
      <c r="D196" s="14" t="s">
        <v>1530</v>
      </c>
      <c r="E196" s="30" t="s">
        <v>1565</v>
      </c>
      <c r="F196" s="30" t="s">
        <v>1798</v>
      </c>
      <c r="G196" s="17" t="s">
        <v>1799</v>
      </c>
      <c r="H196" s="20"/>
    </row>
    <row r="197" spans="1:8">
      <c r="A197" s="18"/>
      <c r="B197" s="26" t="s">
        <v>2058</v>
      </c>
      <c r="C197" s="25" t="e">
        <f>#REF!</f>
        <v>#REF!</v>
      </c>
      <c r="D197" s="14" t="s">
        <v>1530</v>
      </c>
      <c r="E197" s="30" t="s">
        <v>1565</v>
      </c>
      <c r="F197" s="30" t="s">
        <v>1798</v>
      </c>
      <c r="G197" s="17" t="s">
        <v>1799</v>
      </c>
      <c r="H197" s="20"/>
    </row>
    <row r="198" spans="1:8">
      <c r="A198" s="19" t="s">
        <v>2059</v>
      </c>
      <c r="B198" s="30" t="s">
        <v>2060</v>
      </c>
      <c r="C198" s="22">
        <f>短期借款!J27</f>
        <v>0</v>
      </c>
      <c r="D198" s="14" t="s">
        <v>1530</v>
      </c>
      <c r="E198" s="30" t="s">
        <v>1565</v>
      </c>
      <c r="F198" s="30" t="s">
        <v>1798</v>
      </c>
      <c r="G198" s="17" t="s">
        <v>1799</v>
      </c>
      <c r="H198" s="20"/>
    </row>
    <row r="199" spans="1:8">
      <c r="A199" s="19"/>
      <c r="B199" s="30" t="s">
        <v>2061</v>
      </c>
      <c r="C199" s="22">
        <f>短期借款!L27</f>
        <v>0</v>
      </c>
      <c r="D199" s="14" t="s">
        <v>1530</v>
      </c>
      <c r="E199" s="30" t="s">
        <v>1565</v>
      </c>
      <c r="F199" s="30" t="s">
        <v>1798</v>
      </c>
      <c r="G199" s="17" t="s">
        <v>1799</v>
      </c>
      <c r="H199" s="20"/>
    </row>
    <row r="200" spans="1:8">
      <c r="A200" s="19" t="s">
        <v>2062</v>
      </c>
      <c r="B200" s="30" t="s">
        <v>2063</v>
      </c>
      <c r="C200" s="22">
        <f>交易性金融负债!G27</f>
        <v>0</v>
      </c>
      <c r="D200" s="14" t="s">
        <v>1530</v>
      </c>
      <c r="E200" s="30" t="s">
        <v>1565</v>
      </c>
      <c r="F200" s="30" t="s">
        <v>1798</v>
      </c>
      <c r="G200" s="17" t="s">
        <v>1799</v>
      </c>
      <c r="H200" s="20"/>
    </row>
    <row r="201" spans="1:8">
      <c r="A201" s="19"/>
      <c r="B201" s="30" t="s">
        <v>2064</v>
      </c>
      <c r="C201" s="22">
        <f>交易性金融负债!H27</f>
        <v>0</v>
      </c>
      <c r="D201" s="14" t="s">
        <v>1530</v>
      </c>
      <c r="E201" s="30" t="s">
        <v>1565</v>
      </c>
      <c r="F201" s="30" t="s">
        <v>1798</v>
      </c>
      <c r="G201" s="17" t="s">
        <v>1799</v>
      </c>
      <c r="H201" s="20"/>
    </row>
    <row r="202" spans="1:8">
      <c r="A202" s="16" t="s">
        <v>191</v>
      </c>
      <c r="B202" s="16" t="s">
        <v>2065</v>
      </c>
      <c r="C202" s="23">
        <f>衍生金融负债!H26</f>
        <v>0</v>
      </c>
      <c r="D202" s="24"/>
      <c r="E202" s="19"/>
      <c r="F202" s="19"/>
      <c r="G202" s="27"/>
      <c r="H202" s="20"/>
    </row>
    <row r="203" spans="1:8">
      <c r="A203" s="19"/>
      <c r="B203" s="16" t="s">
        <v>2066</v>
      </c>
      <c r="C203" s="23">
        <f>衍生金融负债!I26</f>
        <v>0</v>
      </c>
      <c r="D203" s="24"/>
      <c r="E203" s="19"/>
      <c r="F203" s="19"/>
      <c r="G203" s="27"/>
      <c r="H203" s="20"/>
    </row>
    <row r="204" spans="1:8">
      <c r="A204" s="19" t="s">
        <v>2067</v>
      </c>
      <c r="B204" s="19" t="s">
        <v>2068</v>
      </c>
      <c r="C204" s="22">
        <f>应付票据!H27</f>
        <v>0</v>
      </c>
      <c r="D204" s="14" t="s">
        <v>1530</v>
      </c>
      <c r="E204" s="19" t="s">
        <v>1565</v>
      </c>
      <c r="F204" s="19" t="s">
        <v>1798</v>
      </c>
      <c r="G204" s="17" t="s">
        <v>1799</v>
      </c>
      <c r="H204" s="20"/>
    </row>
    <row r="205" spans="1:8">
      <c r="A205" s="19"/>
      <c r="B205" s="19" t="s">
        <v>2069</v>
      </c>
      <c r="C205" s="22">
        <f>应付票据!I27</f>
        <v>0</v>
      </c>
      <c r="D205" s="14" t="s">
        <v>1530</v>
      </c>
      <c r="E205" s="19" t="s">
        <v>1565</v>
      </c>
      <c r="F205" s="19" t="s">
        <v>1798</v>
      </c>
      <c r="G205" s="17" t="s">
        <v>1799</v>
      </c>
      <c r="H205" s="20"/>
    </row>
    <row r="206" spans="1:8">
      <c r="A206" s="19" t="s">
        <v>2070</v>
      </c>
      <c r="B206" s="19" t="s">
        <v>2071</v>
      </c>
      <c r="C206" s="22">
        <f>应付账款!G27</f>
        <v>0</v>
      </c>
      <c r="D206" s="14" t="s">
        <v>1530</v>
      </c>
      <c r="E206" s="19" t="s">
        <v>1565</v>
      </c>
      <c r="F206" s="19" t="s">
        <v>1798</v>
      </c>
      <c r="G206" s="17" t="s">
        <v>1799</v>
      </c>
      <c r="H206" s="20"/>
    </row>
    <row r="207" spans="1:8">
      <c r="A207" s="19"/>
      <c r="B207" s="19" t="s">
        <v>2072</v>
      </c>
      <c r="C207" s="22">
        <f>应付账款!H27</f>
        <v>0</v>
      </c>
      <c r="D207" s="14" t="s">
        <v>1530</v>
      </c>
      <c r="E207" s="19" t="s">
        <v>1565</v>
      </c>
      <c r="F207" s="19" t="s">
        <v>1798</v>
      </c>
      <c r="G207" s="17" t="s">
        <v>1799</v>
      </c>
      <c r="H207" s="20"/>
    </row>
    <row r="208" spans="1:8">
      <c r="A208" s="19" t="s">
        <v>2073</v>
      </c>
      <c r="B208" s="16" t="s">
        <v>2074</v>
      </c>
      <c r="C208" s="22">
        <f>预收账款!G27</f>
        <v>0</v>
      </c>
      <c r="D208" s="14" t="s">
        <v>1530</v>
      </c>
      <c r="E208" s="19" t="s">
        <v>1565</v>
      </c>
      <c r="F208" s="19" t="s">
        <v>1798</v>
      </c>
      <c r="G208" s="17" t="s">
        <v>1799</v>
      </c>
      <c r="H208" s="20"/>
    </row>
    <row r="209" spans="1:8">
      <c r="A209" s="19"/>
      <c r="B209" s="16" t="s">
        <v>2075</v>
      </c>
      <c r="C209" s="22">
        <f>预收账款!H27</f>
        <v>0</v>
      </c>
      <c r="D209" s="14" t="s">
        <v>1530</v>
      </c>
      <c r="E209" s="19" t="s">
        <v>1565</v>
      </c>
      <c r="F209" s="19" t="s">
        <v>1798</v>
      </c>
      <c r="G209" s="17" t="s">
        <v>1799</v>
      </c>
      <c r="H209" s="20"/>
    </row>
    <row r="210" spans="1:8">
      <c r="A210" s="16" t="s">
        <v>194</v>
      </c>
      <c r="B210" s="16" t="s">
        <v>2076</v>
      </c>
      <c r="C210" s="23">
        <f>合同负债!Y27</f>
        <v>0</v>
      </c>
      <c r="D210" s="24"/>
      <c r="E210" s="19"/>
      <c r="F210" s="19"/>
      <c r="G210" s="27"/>
      <c r="H210" s="20"/>
    </row>
    <row r="211" spans="1:8">
      <c r="A211" s="19"/>
      <c r="B211" s="16" t="s">
        <v>2077</v>
      </c>
      <c r="C211" s="23">
        <f>合同负债!Z27</f>
        <v>0</v>
      </c>
      <c r="D211" s="24"/>
      <c r="E211" s="19"/>
      <c r="F211" s="19"/>
      <c r="G211" s="27"/>
      <c r="H211" s="20"/>
    </row>
    <row r="212" spans="1:8">
      <c r="A212" s="19" t="s">
        <v>2078</v>
      </c>
      <c r="B212" s="19" t="s">
        <v>2079</v>
      </c>
      <c r="C212" s="22">
        <f>职工薪酬!F26</f>
        <v>0</v>
      </c>
      <c r="D212" s="14" t="s">
        <v>1530</v>
      </c>
      <c r="E212" s="19" t="s">
        <v>1565</v>
      </c>
      <c r="F212" s="19" t="s">
        <v>1798</v>
      </c>
      <c r="G212" s="17" t="s">
        <v>1799</v>
      </c>
      <c r="H212" s="20"/>
    </row>
    <row r="213" spans="1:8">
      <c r="A213" s="19"/>
      <c r="B213" s="19" t="s">
        <v>2080</v>
      </c>
      <c r="C213" s="22">
        <f>职工薪酬!G26</f>
        <v>0</v>
      </c>
      <c r="D213" s="14" t="s">
        <v>1530</v>
      </c>
      <c r="E213" s="19" t="s">
        <v>1565</v>
      </c>
      <c r="F213" s="19" t="s">
        <v>1798</v>
      </c>
      <c r="G213" s="17" t="s">
        <v>1799</v>
      </c>
      <c r="H213" s="20"/>
    </row>
    <row r="214" spans="1:8">
      <c r="A214" s="19" t="s">
        <v>2081</v>
      </c>
      <c r="B214" s="19" t="s">
        <v>2082</v>
      </c>
      <c r="C214" s="22">
        <f>应交税费!G27</f>
        <v>0</v>
      </c>
      <c r="D214" s="14" t="s">
        <v>1530</v>
      </c>
      <c r="E214" s="19" t="s">
        <v>1565</v>
      </c>
      <c r="F214" s="19" t="s">
        <v>1798</v>
      </c>
      <c r="G214" s="17" t="s">
        <v>1799</v>
      </c>
      <c r="H214" s="20"/>
    </row>
    <row r="215" spans="1:8">
      <c r="A215" s="19"/>
      <c r="B215" s="19" t="s">
        <v>2083</v>
      </c>
      <c r="C215" s="22">
        <f>应交税费!H27</f>
        <v>0</v>
      </c>
      <c r="D215" s="14" t="s">
        <v>1530</v>
      </c>
      <c r="E215" s="19" t="s">
        <v>1565</v>
      </c>
      <c r="F215" s="19" t="s">
        <v>1798</v>
      </c>
      <c r="G215" s="17" t="s">
        <v>1799</v>
      </c>
      <c r="H215" s="20"/>
    </row>
    <row r="216" spans="1:8">
      <c r="A216" s="19" t="s">
        <v>2084</v>
      </c>
      <c r="B216" s="19" t="s">
        <v>2085</v>
      </c>
      <c r="C216" s="22">
        <f>应付利息!I27</f>
        <v>0</v>
      </c>
      <c r="D216" s="14" t="s">
        <v>1530</v>
      </c>
      <c r="E216" s="19" t="s">
        <v>1565</v>
      </c>
      <c r="F216" s="19" t="s">
        <v>1798</v>
      </c>
      <c r="G216" s="17" t="s">
        <v>1799</v>
      </c>
      <c r="H216" s="20"/>
    </row>
    <row r="217" spans="1:8">
      <c r="A217" s="19"/>
      <c r="B217" s="19" t="s">
        <v>2086</v>
      </c>
      <c r="C217" s="22">
        <f>应付利息!J27</f>
        <v>0</v>
      </c>
      <c r="D217" s="14" t="s">
        <v>1530</v>
      </c>
      <c r="E217" s="19" t="s">
        <v>1565</v>
      </c>
      <c r="F217" s="19" t="s">
        <v>1798</v>
      </c>
      <c r="G217" s="17" t="s">
        <v>1799</v>
      </c>
      <c r="H217" s="20"/>
    </row>
    <row r="218" spans="1:8">
      <c r="A218" s="19" t="s">
        <v>2087</v>
      </c>
      <c r="B218" s="19" t="s">
        <v>2088</v>
      </c>
      <c r="C218" s="22">
        <f>应付股利!G27</f>
        <v>0</v>
      </c>
      <c r="D218" s="14" t="s">
        <v>1530</v>
      </c>
      <c r="E218" s="19" t="s">
        <v>1565</v>
      </c>
      <c r="F218" s="19" t="s">
        <v>1798</v>
      </c>
      <c r="G218" s="17" t="s">
        <v>1799</v>
      </c>
      <c r="H218" s="20"/>
    </row>
    <row r="219" spans="1:8">
      <c r="A219" s="19"/>
      <c r="B219" s="19" t="s">
        <v>2089</v>
      </c>
      <c r="C219" s="22">
        <f>应付股利!H27</f>
        <v>0</v>
      </c>
      <c r="D219" s="14" t="s">
        <v>1530</v>
      </c>
      <c r="E219" s="19" t="s">
        <v>1565</v>
      </c>
      <c r="F219" s="19" t="s">
        <v>1798</v>
      </c>
      <c r="G219" s="17" t="s">
        <v>1799</v>
      </c>
      <c r="H219" s="20"/>
    </row>
    <row r="220" spans="1:8">
      <c r="A220" s="19" t="s">
        <v>2090</v>
      </c>
      <c r="B220" s="19" t="s">
        <v>2091</v>
      </c>
      <c r="C220" s="22">
        <f>其他应付款!G27</f>
        <v>0</v>
      </c>
      <c r="D220" s="14" t="s">
        <v>1530</v>
      </c>
      <c r="E220" s="19" t="s">
        <v>1565</v>
      </c>
      <c r="F220" s="19" t="s">
        <v>1798</v>
      </c>
      <c r="G220" s="17" t="s">
        <v>1799</v>
      </c>
      <c r="H220" s="20"/>
    </row>
    <row r="221" spans="1:8">
      <c r="A221" s="19"/>
      <c r="B221" s="19" t="s">
        <v>2092</v>
      </c>
      <c r="C221" s="22">
        <f>其他应付款!H27</f>
        <v>0</v>
      </c>
      <c r="D221" s="14" t="s">
        <v>1530</v>
      </c>
      <c r="E221" s="19" t="s">
        <v>1565</v>
      </c>
      <c r="F221" s="19" t="s">
        <v>1798</v>
      </c>
      <c r="G221" s="17" t="s">
        <v>1799</v>
      </c>
      <c r="H221" s="20"/>
    </row>
    <row r="222" spans="1:8">
      <c r="A222" s="16" t="s">
        <v>197</v>
      </c>
      <c r="B222" s="16" t="s">
        <v>2093</v>
      </c>
      <c r="C222" s="23">
        <f>持有待售负债!G26</f>
        <v>0</v>
      </c>
      <c r="D222" s="24"/>
      <c r="E222" s="19"/>
      <c r="F222" s="19"/>
      <c r="G222" s="27"/>
      <c r="H222" s="20"/>
    </row>
    <row r="223" spans="1:8">
      <c r="A223" s="19"/>
      <c r="B223" s="16" t="s">
        <v>2094</v>
      </c>
      <c r="C223" s="23">
        <f>持有待售负债!H26</f>
        <v>0</v>
      </c>
      <c r="D223" s="24"/>
      <c r="E223" s="19"/>
      <c r="F223" s="19"/>
      <c r="G223" s="27"/>
      <c r="H223" s="20"/>
    </row>
    <row r="224" spans="1:8">
      <c r="A224" s="19" t="s">
        <v>2095</v>
      </c>
      <c r="B224" s="16" t="s">
        <v>2096</v>
      </c>
      <c r="C224" s="22">
        <f>一年到期非流动负债!H27</f>
        <v>0</v>
      </c>
      <c r="D224" s="14" t="s">
        <v>1530</v>
      </c>
      <c r="E224" s="19" t="s">
        <v>1565</v>
      </c>
      <c r="F224" s="19" t="s">
        <v>1798</v>
      </c>
      <c r="G224" s="17" t="s">
        <v>1799</v>
      </c>
      <c r="H224" s="20"/>
    </row>
    <row r="225" spans="1:8">
      <c r="A225" s="19"/>
      <c r="B225" s="16" t="s">
        <v>2097</v>
      </c>
      <c r="C225" s="22">
        <f>一年到期非流动负债!I27</f>
        <v>0</v>
      </c>
      <c r="D225" s="14" t="s">
        <v>1530</v>
      </c>
      <c r="E225" s="19" t="s">
        <v>1565</v>
      </c>
      <c r="F225" s="19" t="s">
        <v>1798</v>
      </c>
      <c r="G225" s="17" t="s">
        <v>1799</v>
      </c>
      <c r="H225" s="20"/>
    </row>
    <row r="226" spans="1:8">
      <c r="A226" s="19" t="s">
        <v>2098</v>
      </c>
      <c r="B226" s="19" t="s">
        <v>2099</v>
      </c>
      <c r="C226" s="22">
        <f>其他流动负债!G27</f>
        <v>0</v>
      </c>
      <c r="D226" s="14" t="s">
        <v>1530</v>
      </c>
      <c r="E226" s="19" t="s">
        <v>1565</v>
      </c>
      <c r="F226" s="19" t="s">
        <v>1798</v>
      </c>
      <c r="G226" s="17" t="s">
        <v>1799</v>
      </c>
      <c r="H226" s="20"/>
    </row>
    <row r="227" spans="1:8">
      <c r="A227" s="19"/>
      <c r="B227" s="19" t="s">
        <v>2100</v>
      </c>
      <c r="C227" s="22">
        <f>其他流动负债!H27</f>
        <v>0</v>
      </c>
      <c r="D227" s="14" t="s">
        <v>1530</v>
      </c>
      <c r="E227" s="19" t="s">
        <v>1565</v>
      </c>
      <c r="F227" s="19" t="s">
        <v>1798</v>
      </c>
      <c r="G227" s="17" t="s">
        <v>1799</v>
      </c>
      <c r="H227" s="20"/>
    </row>
    <row r="228" spans="1:8">
      <c r="A228" s="18" t="s">
        <v>2101</v>
      </c>
      <c r="B228" s="26" t="s">
        <v>2102</v>
      </c>
      <c r="C228" s="25" t="e">
        <f>#REF!</f>
        <v>#REF!</v>
      </c>
      <c r="D228" s="14" t="s">
        <v>1530</v>
      </c>
      <c r="E228" s="19" t="s">
        <v>1565</v>
      </c>
      <c r="F228" s="19" t="s">
        <v>1798</v>
      </c>
      <c r="G228" s="17" t="s">
        <v>1799</v>
      </c>
      <c r="H228" s="20"/>
    </row>
    <row r="229" spans="1:8">
      <c r="A229" s="18"/>
      <c r="B229" s="26" t="s">
        <v>2103</v>
      </c>
      <c r="C229" s="25" t="e">
        <f>#REF!</f>
        <v>#REF!</v>
      </c>
      <c r="D229" s="14" t="s">
        <v>1530</v>
      </c>
      <c r="E229" s="19" t="s">
        <v>1565</v>
      </c>
      <c r="F229" s="19" t="s">
        <v>1798</v>
      </c>
      <c r="G229" s="17" t="s">
        <v>1799</v>
      </c>
      <c r="H229" s="20"/>
    </row>
    <row r="230" spans="1:8">
      <c r="A230" s="19" t="s">
        <v>2104</v>
      </c>
      <c r="B230" s="19" t="s">
        <v>2105</v>
      </c>
      <c r="C230" s="22">
        <f>长期借款!J27</f>
        <v>0</v>
      </c>
      <c r="D230" s="14" t="s">
        <v>1530</v>
      </c>
      <c r="E230" s="19" t="s">
        <v>1565</v>
      </c>
      <c r="F230" s="19" t="s">
        <v>1798</v>
      </c>
      <c r="G230" s="17" t="s">
        <v>1799</v>
      </c>
      <c r="H230" s="20"/>
    </row>
    <row r="231" spans="1:8">
      <c r="A231" s="19"/>
      <c r="B231" s="19" t="s">
        <v>2106</v>
      </c>
      <c r="C231" s="22">
        <f>长期借款!L27</f>
        <v>0</v>
      </c>
      <c r="D231" s="14" t="s">
        <v>1530</v>
      </c>
      <c r="E231" s="19" t="s">
        <v>1565</v>
      </c>
      <c r="F231" s="19" t="s">
        <v>1798</v>
      </c>
      <c r="G231" s="17" t="s">
        <v>1799</v>
      </c>
      <c r="H231" s="20"/>
    </row>
    <row r="232" spans="1:8">
      <c r="A232" s="19" t="s">
        <v>2107</v>
      </c>
      <c r="B232" s="19" t="s">
        <v>2108</v>
      </c>
      <c r="C232" s="22">
        <f>应付债券!I27</f>
        <v>0</v>
      </c>
      <c r="D232" s="14" t="s">
        <v>1530</v>
      </c>
      <c r="E232" s="19" t="s">
        <v>1565</v>
      </c>
      <c r="F232" s="19" t="s">
        <v>1798</v>
      </c>
      <c r="G232" s="17" t="s">
        <v>1799</v>
      </c>
      <c r="H232" s="20"/>
    </row>
    <row r="233" spans="1:8">
      <c r="A233" s="19"/>
      <c r="B233" s="19" t="s">
        <v>2109</v>
      </c>
      <c r="C233" s="22">
        <f>应付债券!J27</f>
        <v>0</v>
      </c>
      <c r="D233" s="14" t="s">
        <v>1530</v>
      </c>
      <c r="E233" s="19" t="s">
        <v>1565</v>
      </c>
      <c r="F233" s="19" t="s">
        <v>1798</v>
      </c>
      <c r="G233" s="17" t="s">
        <v>1799</v>
      </c>
      <c r="H233" s="20"/>
    </row>
    <row r="234" spans="1:8">
      <c r="A234" s="16" t="s">
        <v>204</v>
      </c>
      <c r="B234" s="16" t="s">
        <v>2110</v>
      </c>
      <c r="C234" s="23">
        <f>租赁负债!M26</f>
        <v>0</v>
      </c>
      <c r="D234" s="24"/>
      <c r="E234" s="19"/>
      <c r="F234" s="19"/>
      <c r="G234" s="27"/>
      <c r="H234" s="20"/>
    </row>
    <row r="235" spans="1:8">
      <c r="A235" s="19"/>
      <c r="B235" s="16" t="s">
        <v>2111</v>
      </c>
      <c r="C235" s="23">
        <f>租赁负债!N26</f>
        <v>0</v>
      </c>
      <c r="D235" s="24"/>
      <c r="E235" s="19"/>
      <c r="F235" s="19"/>
      <c r="G235" s="27"/>
      <c r="H235" s="20"/>
    </row>
    <row r="236" spans="1:8">
      <c r="A236" s="19" t="s">
        <v>2112</v>
      </c>
      <c r="B236" s="19" t="s">
        <v>2113</v>
      </c>
      <c r="C236" s="22">
        <f>长期应付款!K27</f>
        <v>0</v>
      </c>
      <c r="D236" s="14" t="s">
        <v>1530</v>
      </c>
      <c r="E236" s="19" t="s">
        <v>1565</v>
      </c>
      <c r="F236" s="19" t="s">
        <v>1798</v>
      </c>
      <c r="G236" s="17" t="s">
        <v>1799</v>
      </c>
      <c r="H236" s="20"/>
    </row>
    <row r="237" spans="1:8">
      <c r="A237" s="19"/>
      <c r="B237" s="19" t="s">
        <v>2114</v>
      </c>
      <c r="C237" s="22">
        <f>长期应付款!L27</f>
        <v>0</v>
      </c>
      <c r="D237" s="14" t="s">
        <v>1530</v>
      </c>
      <c r="E237" s="19" t="s">
        <v>1565</v>
      </c>
      <c r="F237" s="19" t="s">
        <v>1798</v>
      </c>
      <c r="G237" s="17" t="s">
        <v>1799</v>
      </c>
      <c r="H237" s="20"/>
    </row>
    <row r="238" spans="1:8">
      <c r="A238" s="19" t="s">
        <v>2115</v>
      </c>
      <c r="B238" s="19" t="s">
        <v>2116</v>
      </c>
      <c r="C238" s="22"/>
      <c r="D238" s="14" t="s">
        <v>1530</v>
      </c>
      <c r="E238" s="19" t="s">
        <v>1565</v>
      </c>
      <c r="F238" s="19" t="s">
        <v>1798</v>
      </c>
      <c r="G238" s="17" t="s">
        <v>1799</v>
      </c>
      <c r="H238" s="20"/>
    </row>
    <row r="239" spans="1:8">
      <c r="A239" s="19"/>
      <c r="B239" s="19" t="s">
        <v>2117</v>
      </c>
      <c r="C239" s="22"/>
      <c r="D239" s="14" t="s">
        <v>1530</v>
      </c>
      <c r="E239" s="19" t="s">
        <v>1565</v>
      </c>
      <c r="F239" s="19" t="s">
        <v>1798</v>
      </c>
      <c r="G239" s="17" t="s">
        <v>1799</v>
      </c>
      <c r="H239" s="20"/>
    </row>
    <row r="240" spans="1:8">
      <c r="A240" s="19" t="s">
        <v>2118</v>
      </c>
      <c r="B240" s="19" t="s">
        <v>2119</v>
      </c>
      <c r="C240" s="22">
        <f>预计负债!G27</f>
        <v>0</v>
      </c>
      <c r="D240" s="14" t="s">
        <v>1530</v>
      </c>
      <c r="E240" s="19" t="s">
        <v>1565</v>
      </c>
      <c r="F240" s="19" t="s">
        <v>1798</v>
      </c>
      <c r="G240" s="17" t="s">
        <v>1799</v>
      </c>
      <c r="H240" s="20"/>
    </row>
    <row r="241" spans="1:8">
      <c r="A241" s="19"/>
      <c r="B241" s="19" t="s">
        <v>2120</v>
      </c>
      <c r="C241" s="22">
        <f>预计负债!H27</f>
        <v>0</v>
      </c>
      <c r="D241" s="14" t="s">
        <v>1530</v>
      </c>
      <c r="E241" s="19" t="s">
        <v>1565</v>
      </c>
      <c r="F241" s="19" t="s">
        <v>1798</v>
      </c>
      <c r="G241" s="17" t="s">
        <v>1799</v>
      </c>
      <c r="H241" s="20"/>
    </row>
    <row r="242" spans="1:8">
      <c r="A242" s="16" t="s">
        <v>206</v>
      </c>
      <c r="B242" s="16" t="s">
        <v>2121</v>
      </c>
      <c r="C242" s="23">
        <f>递延收益!G26</f>
        <v>0</v>
      </c>
      <c r="D242" s="24"/>
      <c r="E242" s="19"/>
      <c r="F242" s="19"/>
      <c r="G242" s="27"/>
      <c r="H242" s="20"/>
    </row>
    <row r="243" spans="1:8">
      <c r="A243" s="19"/>
      <c r="B243" s="16" t="s">
        <v>2122</v>
      </c>
      <c r="C243" s="23">
        <f>递延收益!H26</f>
        <v>0</v>
      </c>
      <c r="D243" s="24"/>
      <c r="E243" s="19"/>
      <c r="F243" s="19"/>
      <c r="G243" s="27"/>
      <c r="H243" s="20"/>
    </row>
    <row r="244" spans="1:8">
      <c r="A244" s="19" t="s">
        <v>2123</v>
      </c>
      <c r="B244" s="19" t="s">
        <v>2124</v>
      </c>
      <c r="C244" s="22">
        <f>递延所得税负债!F27</f>
        <v>0</v>
      </c>
      <c r="D244" s="14" t="s">
        <v>1530</v>
      </c>
      <c r="E244" s="19" t="s">
        <v>1565</v>
      </c>
      <c r="F244" s="19" t="s">
        <v>1798</v>
      </c>
      <c r="G244" s="17" t="s">
        <v>1799</v>
      </c>
      <c r="H244" s="20"/>
    </row>
    <row r="245" spans="1:8">
      <c r="A245" s="19"/>
      <c r="B245" s="19" t="s">
        <v>2125</v>
      </c>
      <c r="C245" s="22">
        <f>递延所得税负债!G27</f>
        <v>0</v>
      </c>
      <c r="D245" s="14" t="s">
        <v>1530</v>
      </c>
      <c r="E245" s="19" t="s">
        <v>1565</v>
      </c>
      <c r="F245" s="19" t="s">
        <v>1798</v>
      </c>
      <c r="G245" s="17" t="s">
        <v>1799</v>
      </c>
      <c r="H245" s="20"/>
    </row>
    <row r="246" spans="1:8">
      <c r="A246" s="19" t="s">
        <v>2126</v>
      </c>
      <c r="B246" s="19" t="s">
        <v>2127</v>
      </c>
      <c r="C246" s="22">
        <f>其他非流动负债!G27</f>
        <v>0</v>
      </c>
      <c r="D246" s="14" t="s">
        <v>1530</v>
      </c>
      <c r="E246" s="19" t="s">
        <v>1565</v>
      </c>
      <c r="F246" s="19" t="s">
        <v>1798</v>
      </c>
      <c r="G246" s="17" t="s">
        <v>1799</v>
      </c>
      <c r="H246" s="20"/>
    </row>
    <row r="247" spans="1:8">
      <c r="A247" s="19"/>
      <c r="B247" s="19" t="s">
        <v>2128</v>
      </c>
      <c r="C247" s="22">
        <f>其他非流动负债!H27</f>
        <v>0</v>
      </c>
      <c r="D247" s="14" t="s">
        <v>1530</v>
      </c>
      <c r="E247" s="19" t="s">
        <v>1565</v>
      </c>
      <c r="F247" s="19" t="s">
        <v>1798</v>
      </c>
      <c r="G247" s="17" t="s">
        <v>1799</v>
      </c>
      <c r="H247" s="20"/>
    </row>
    <row r="248" spans="1:8">
      <c r="A248" s="21"/>
      <c r="B248" s="21"/>
      <c r="C248" s="33"/>
      <c r="D248" s="34"/>
      <c r="E248" s="35"/>
      <c r="F248" s="17"/>
      <c r="G248" s="17"/>
      <c r="H248" s="17"/>
    </row>
    <row r="249" spans="1:11">
      <c r="A249" s="26"/>
      <c r="B249" s="21"/>
      <c r="C249" s="33"/>
      <c r="D249" s="36"/>
      <c r="E249" s="37"/>
      <c r="F249" s="21"/>
      <c r="G249" s="21"/>
      <c r="H249" s="17"/>
      <c r="K249" s="4" t="e">
        <f>LARGE(K250:K260,1)</f>
        <v>#REF!</v>
      </c>
    </row>
    <row r="250" spans="2:11">
      <c r="B250" s="21"/>
      <c r="C250" s="33"/>
      <c r="D250" s="36"/>
      <c r="E250" s="37"/>
      <c r="F250" s="21"/>
      <c r="G250" s="21"/>
      <c r="J250" s="4" t="str">
        <f>存货汇总!B6</f>
        <v>材料采购（在途物资）</v>
      </c>
      <c r="K250" s="4">
        <f>存货汇总!D6</f>
        <v>0</v>
      </c>
    </row>
    <row r="251" spans="2:11">
      <c r="B251" s="26"/>
      <c r="C251" s="33"/>
      <c r="D251" s="38"/>
      <c r="J251" s="4" t="str">
        <f>存货汇总!B7</f>
        <v>原材料</v>
      </c>
      <c r="K251" s="4">
        <f>存货汇总!D7</f>
        <v>0</v>
      </c>
    </row>
    <row r="252" spans="2:11">
      <c r="B252" s="26"/>
      <c r="C252" s="33"/>
      <c r="D252" s="38"/>
      <c r="J252" s="4" t="str">
        <f>存货汇总!B8</f>
        <v>在库周转材料</v>
      </c>
      <c r="K252" s="4">
        <f>存货汇总!D8</f>
        <v>0</v>
      </c>
    </row>
    <row r="253" spans="2:11">
      <c r="B253" s="26"/>
      <c r="C253" s="33"/>
      <c r="D253" s="38"/>
      <c r="J253" s="4" t="str">
        <f>存货汇总!B9</f>
        <v>委托加工物资</v>
      </c>
      <c r="K253" s="4">
        <f>存货汇总!D9</f>
        <v>0</v>
      </c>
    </row>
    <row r="254" spans="2:11">
      <c r="B254" s="26"/>
      <c r="C254" s="33"/>
      <c r="D254" s="38"/>
      <c r="J254" s="4" t="str">
        <f>存货汇总!B10</f>
        <v>产成品（库存商品）</v>
      </c>
      <c r="K254" s="4" t="e">
        <f>存货汇总!D10</f>
        <v>#REF!</v>
      </c>
    </row>
    <row r="255" spans="2:11">
      <c r="B255" s="26"/>
      <c r="C255" s="33"/>
      <c r="D255" s="38"/>
      <c r="J255" s="4" t="str">
        <f>存货汇总!B12</f>
        <v>在产品（自制半成品）</v>
      </c>
      <c r="K255" s="4">
        <f>存货汇总!D12</f>
        <v>0</v>
      </c>
    </row>
    <row r="256" spans="2:11">
      <c r="B256" s="26"/>
      <c r="C256" s="33"/>
      <c r="D256" s="38"/>
      <c r="J256" s="4" t="str">
        <f>存货汇总!B14</f>
        <v>发出商品</v>
      </c>
      <c r="K256" s="4">
        <f>存货汇总!D14</f>
        <v>0</v>
      </c>
    </row>
    <row r="257" spans="2:11">
      <c r="B257" s="26"/>
      <c r="C257" s="33"/>
      <c r="D257" s="38"/>
      <c r="J257" s="4" t="str">
        <f>存货汇总!B15</f>
        <v>在用周转材料</v>
      </c>
      <c r="K257" s="4">
        <f>存货汇总!D15</f>
        <v>0</v>
      </c>
    </row>
    <row r="258" spans="2:11">
      <c r="B258" s="26"/>
      <c r="C258" s="33"/>
      <c r="D258" s="38"/>
      <c r="J258" s="4" t="str">
        <f>存货汇总!B16</f>
        <v>农产品</v>
      </c>
      <c r="K258" s="4">
        <f>存货汇总!D16</f>
        <v>0</v>
      </c>
    </row>
    <row r="259" spans="2:11">
      <c r="B259" s="26"/>
      <c r="C259" s="33"/>
      <c r="D259" s="38"/>
      <c r="J259" s="4" t="str">
        <f>存货汇总!B17</f>
        <v>消耗性生物资产</v>
      </c>
      <c r="K259" s="4">
        <f>存货汇总!D17</f>
        <v>0</v>
      </c>
    </row>
    <row r="260" spans="2:11">
      <c r="B260" s="26"/>
      <c r="C260" s="33"/>
      <c r="D260" s="38"/>
      <c r="J260" s="4" t="str">
        <f>存货汇总!B18</f>
        <v>工程施工</v>
      </c>
      <c r="K260" s="4">
        <f>存货汇总!D18</f>
        <v>0</v>
      </c>
    </row>
    <row r="261" spans="2:4">
      <c r="B261" s="26"/>
      <c r="C261" s="33"/>
      <c r="D261" s="38"/>
    </row>
    <row r="262" spans="2:4">
      <c r="B262" s="26"/>
      <c r="C262" s="33"/>
      <c r="D262" s="38"/>
    </row>
    <row r="263" spans="2:4">
      <c r="B263" s="26"/>
      <c r="C263" s="33"/>
      <c r="D263" s="38"/>
    </row>
    <row r="264" spans="2:4">
      <c r="B264" s="26"/>
      <c r="C264" s="33"/>
      <c r="D264" s="38"/>
    </row>
    <row r="265" spans="2:4">
      <c r="B265" s="26"/>
      <c r="C265" s="33"/>
      <c r="D265" s="38"/>
    </row>
    <row r="266" spans="3:4">
      <c r="C266" s="33"/>
      <c r="D266" s="38"/>
    </row>
    <row r="267" spans="3:4">
      <c r="C267" s="33"/>
      <c r="D267" s="38"/>
    </row>
    <row r="268" spans="3:4">
      <c r="C268" s="33"/>
      <c r="D268" s="38"/>
    </row>
  </sheetData>
  <mergeCells count="1">
    <mergeCell ref="A1:H1"/>
  </mergeCells>
  <pageMargins left="0.75" right="0.75" top="1" bottom="1"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workbookViewId="0">
      <selection activeCell="H12" sqref="H12"/>
    </sheetView>
  </sheetViews>
  <sheetFormatPr defaultColWidth="9" defaultRowHeight="15.75" customHeight="1"/>
  <cols>
    <col min="1" max="1" width="5.16666666666667" style="139" customWidth="1"/>
    <col min="2" max="2" width="16.5833333333333" style="426" customWidth="1"/>
    <col min="3" max="3" width="13.6666666666667" style="426" customWidth="1"/>
    <col min="4" max="4" width="7.16666666666667" style="139" customWidth="1"/>
    <col min="5" max="5" width="7.16666666666667" style="140" customWidth="1"/>
    <col min="6" max="7" width="9.16666666666667" style="139" customWidth="1"/>
    <col min="8" max="9" width="15.1666666666667" style="139" customWidth="1" outlineLevel="1"/>
    <col min="10" max="10" width="15.1666666666667" style="139" customWidth="1"/>
    <col min="11" max="11" width="12.6666666666667" style="139" customWidth="1"/>
    <col min="12" max="12" width="14.6666666666667" style="139" customWidth="1"/>
    <col min="13" max="13" width="10.5833333333333" style="139" customWidth="1"/>
    <col min="14" max="16384" width="9" style="139"/>
  </cols>
  <sheetData>
    <row r="1" ht="13.25" customHeight="1" spans="1:13">
      <c r="A1" s="290" t="s">
        <v>118</v>
      </c>
      <c r="B1" s="737" t="s">
        <v>261</v>
      </c>
      <c r="C1" s="427"/>
      <c r="D1" s="145"/>
      <c r="E1" s="144"/>
      <c r="F1" s="145"/>
      <c r="G1" s="146"/>
      <c r="H1" s="146"/>
      <c r="I1" s="146"/>
      <c r="J1" s="146"/>
      <c r="K1" s="146"/>
      <c r="L1" s="146"/>
      <c r="M1" s="146"/>
    </row>
    <row r="2" s="137" customFormat="1" ht="30" customHeight="1" spans="1:13">
      <c r="A2" s="148" t="s">
        <v>323</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39" t="str">
        <f>封面!D7&amp;封面!F7</f>
        <v>产权持有人：杭州汽轮新能源有限公司</v>
      </c>
      <c r="G4" s="150"/>
      <c r="H4" s="150"/>
      <c r="I4" s="150"/>
      <c r="J4" s="150"/>
      <c r="K4" s="150"/>
      <c r="L4" s="150"/>
      <c r="M4" s="352" t="s">
        <v>120</v>
      </c>
    </row>
    <row r="5" s="138" customFormat="1" customHeight="1" spans="1:13">
      <c r="A5" s="152" t="s">
        <v>183</v>
      </c>
      <c r="B5" s="272" t="s">
        <v>324</v>
      </c>
      <c r="C5" s="272" t="s">
        <v>325</v>
      </c>
      <c r="D5" s="152" t="s">
        <v>326</v>
      </c>
      <c r="E5" s="153" t="s">
        <v>314</v>
      </c>
      <c r="F5" s="152" t="s">
        <v>327</v>
      </c>
      <c r="G5" s="170" t="s">
        <v>316</v>
      </c>
      <c r="H5" s="170" t="s">
        <v>264</v>
      </c>
      <c r="I5" s="170" t="s">
        <v>292</v>
      </c>
      <c r="J5" s="170" t="s">
        <v>265</v>
      </c>
      <c r="K5" s="170" t="s">
        <v>328</v>
      </c>
      <c r="L5" s="170" t="s">
        <v>266</v>
      </c>
      <c r="M5" s="170" t="s">
        <v>293</v>
      </c>
    </row>
    <row r="6" customHeight="1" spans="1:13">
      <c r="A6" s="156"/>
      <c r="B6" s="267"/>
      <c r="C6" s="270"/>
      <c r="D6" s="156"/>
      <c r="E6" s="158"/>
      <c r="F6" s="156"/>
      <c r="G6" s="208"/>
      <c r="H6" s="159"/>
      <c r="I6" s="159"/>
      <c r="J6" s="159"/>
      <c r="K6" s="159"/>
      <c r="L6" s="159"/>
      <c r="M6" s="159" t="str">
        <f t="shared" ref="M6:M25" si="0">IF(J6=0,"",(L6-J6)/J6*100)</f>
        <v/>
      </c>
    </row>
    <row r="7" customHeight="1" spans="1:13">
      <c r="A7" s="156"/>
      <c r="B7" s="267"/>
      <c r="C7" s="270"/>
      <c r="D7" s="156"/>
      <c r="E7" s="202"/>
      <c r="F7" s="156"/>
      <c r="G7" s="208"/>
      <c r="H7" s="159"/>
      <c r="I7" s="159"/>
      <c r="J7" s="159"/>
      <c r="K7" s="159"/>
      <c r="L7" s="159"/>
      <c r="M7" s="159" t="str">
        <f t="shared" si="0"/>
        <v/>
      </c>
    </row>
    <row r="8" customHeight="1" spans="1:13">
      <c r="A8" s="156"/>
      <c r="B8" s="267"/>
      <c r="C8" s="270"/>
      <c r="D8" s="156"/>
      <c r="E8" s="202"/>
      <c r="F8" s="156"/>
      <c r="G8" s="208"/>
      <c r="H8" s="159"/>
      <c r="I8" s="159"/>
      <c r="J8" s="159"/>
      <c r="K8" s="159"/>
      <c r="L8" s="159"/>
      <c r="M8" s="159" t="str">
        <f t="shared" si="0"/>
        <v/>
      </c>
    </row>
    <row r="9" customHeight="1" spans="1:13">
      <c r="A9" s="156"/>
      <c r="B9" s="267"/>
      <c r="C9" s="270"/>
      <c r="D9" s="156"/>
      <c r="E9" s="202"/>
      <c r="F9" s="156"/>
      <c r="G9" s="208"/>
      <c r="H9" s="159"/>
      <c r="I9" s="159"/>
      <c r="J9" s="159"/>
      <c r="K9" s="159"/>
      <c r="L9" s="159"/>
      <c r="M9" s="159" t="str">
        <f t="shared" si="0"/>
        <v/>
      </c>
    </row>
    <row r="10" customHeight="1" spans="1:13">
      <c r="A10" s="156"/>
      <c r="B10" s="267"/>
      <c r="C10" s="270"/>
      <c r="D10" s="156"/>
      <c r="E10" s="202"/>
      <c r="F10" s="156"/>
      <c r="G10" s="208"/>
      <c r="H10" s="159"/>
      <c r="I10" s="159"/>
      <c r="J10" s="159"/>
      <c r="K10" s="159"/>
      <c r="L10" s="159"/>
      <c r="M10" s="159" t="str">
        <f t="shared" si="0"/>
        <v/>
      </c>
    </row>
    <row r="11" customHeight="1" spans="1:13">
      <c r="A11" s="156"/>
      <c r="B11" s="267"/>
      <c r="C11" s="270"/>
      <c r="D11" s="156"/>
      <c r="E11" s="202"/>
      <c r="F11" s="156"/>
      <c r="G11" s="208"/>
      <c r="H11" s="159"/>
      <c r="I11" s="159"/>
      <c r="J11" s="159"/>
      <c r="K11" s="159"/>
      <c r="L11" s="159"/>
      <c r="M11" s="159" t="str">
        <f t="shared" si="0"/>
        <v/>
      </c>
    </row>
    <row r="12" customHeight="1" spans="1:13">
      <c r="A12" s="156"/>
      <c r="B12" s="267"/>
      <c r="C12" s="270"/>
      <c r="D12" s="156"/>
      <c r="E12" s="202"/>
      <c r="F12" s="156"/>
      <c r="G12" s="208"/>
      <c r="H12" s="159"/>
      <c r="I12" s="159"/>
      <c r="J12" s="159"/>
      <c r="K12" s="159"/>
      <c r="L12" s="159"/>
      <c r="M12" s="159" t="str">
        <f t="shared" si="0"/>
        <v/>
      </c>
    </row>
    <row r="13" customHeight="1" spans="1:13">
      <c r="A13" s="156"/>
      <c r="B13" s="267"/>
      <c r="C13" s="270"/>
      <c r="D13" s="156"/>
      <c r="E13" s="202"/>
      <c r="F13" s="156"/>
      <c r="G13" s="208"/>
      <c r="H13" s="159"/>
      <c r="I13" s="159"/>
      <c r="J13" s="159"/>
      <c r="K13" s="159"/>
      <c r="L13" s="159"/>
      <c r="M13" s="159" t="str">
        <f t="shared" si="0"/>
        <v/>
      </c>
    </row>
    <row r="14" customHeight="1" spans="1:13">
      <c r="A14" s="156"/>
      <c r="B14" s="267"/>
      <c r="C14" s="270"/>
      <c r="D14" s="156"/>
      <c r="E14" s="202"/>
      <c r="F14" s="156"/>
      <c r="G14" s="208"/>
      <c r="H14" s="159"/>
      <c r="I14" s="159"/>
      <c r="J14" s="159"/>
      <c r="K14" s="159"/>
      <c r="L14" s="159"/>
      <c r="M14" s="159" t="str">
        <f t="shared" si="0"/>
        <v/>
      </c>
    </row>
    <row r="15" customHeight="1" spans="1:13">
      <c r="A15" s="156"/>
      <c r="B15" s="267"/>
      <c r="C15" s="270"/>
      <c r="D15" s="156"/>
      <c r="E15" s="202"/>
      <c r="F15" s="156"/>
      <c r="G15" s="208"/>
      <c r="H15" s="159"/>
      <c r="I15" s="159"/>
      <c r="J15" s="159"/>
      <c r="K15" s="159"/>
      <c r="L15" s="159"/>
      <c r="M15" s="159" t="str">
        <f t="shared" si="0"/>
        <v/>
      </c>
    </row>
    <row r="16" customHeight="1" spans="1:13">
      <c r="A16" s="156"/>
      <c r="B16" s="267"/>
      <c r="C16" s="270"/>
      <c r="D16" s="156"/>
      <c r="E16" s="202"/>
      <c r="F16" s="156"/>
      <c r="G16" s="208"/>
      <c r="H16" s="159"/>
      <c r="I16" s="159"/>
      <c r="J16" s="159"/>
      <c r="K16" s="159"/>
      <c r="L16" s="159"/>
      <c r="M16" s="159" t="str">
        <f t="shared" si="0"/>
        <v/>
      </c>
    </row>
    <row r="17" customHeight="1" spans="1:13">
      <c r="A17" s="156"/>
      <c r="B17" s="267"/>
      <c r="C17" s="270"/>
      <c r="D17" s="156"/>
      <c r="E17" s="202"/>
      <c r="F17" s="156"/>
      <c r="G17" s="208"/>
      <c r="H17" s="159"/>
      <c r="I17" s="159"/>
      <c r="J17" s="159"/>
      <c r="K17" s="159"/>
      <c r="L17" s="159"/>
      <c r="M17" s="159" t="str">
        <f t="shared" si="0"/>
        <v/>
      </c>
    </row>
    <row r="18" customHeight="1" spans="1:13">
      <c r="A18" s="156"/>
      <c r="B18" s="267"/>
      <c r="C18" s="270"/>
      <c r="D18" s="156"/>
      <c r="E18" s="202"/>
      <c r="F18" s="156"/>
      <c r="G18" s="208"/>
      <c r="H18" s="159"/>
      <c r="I18" s="159"/>
      <c r="J18" s="159"/>
      <c r="K18" s="159"/>
      <c r="L18" s="159"/>
      <c r="M18" s="159" t="str">
        <f t="shared" si="0"/>
        <v/>
      </c>
    </row>
    <row r="19" customHeight="1" spans="1:13">
      <c r="A19" s="156"/>
      <c r="B19" s="267"/>
      <c r="C19" s="270"/>
      <c r="D19" s="156"/>
      <c r="E19" s="202"/>
      <c r="F19" s="156"/>
      <c r="G19" s="208"/>
      <c r="H19" s="159"/>
      <c r="I19" s="159"/>
      <c r="J19" s="159"/>
      <c r="K19" s="159"/>
      <c r="L19" s="159"/>
      <c r="M19" s="159" t="str">
        <f t="shared" si="0"/>
        <v/>
      </c>
    </row>
    <row r="20" customHeight="1" spans="1:13">
      <c r="A20" s="156"/>
      <c r="B20" s="267"/>
      <c r="C20" s="270"/>
      <c r="D20" s="156"/>
      <c r="E20" s="202"/>
      <c r="F20" s="156"/>
      <c r="G20" s="208"/>
      <c r="H20" s="159"/>
      <c r="I20" s="159"/>
      <c r="J20" s="159"/>
      <c r="K20" s="159"/>
      <c r="L20" s="159"/>
      <c r="M20" s="159" t="str">
        <f t="shared" si="0"/>
        <v/>
      </c>
    </row>
    <row r="21" customHeight="1" spans="1:13">
      <c r="A21" s="156"/>
      <c r="B21" s="267"/>
      <c r="C21" s="270"/>
      <c r="D21" s="156"/>
      <c r="E21" s="202"/>
      <c r="F21" s="156"/>
      <c r="G21" s="208"/>
      <c r="H21" s="159"/>
      <c r="I21" s="159"/>
      <c r="J21" s="159"/>
      <c r="K21" s="159"/>
      <c r="L21" s="159"/>
      <c r="M21" s="159" t="str">
        <f t="shared" si="0"/>
        <v/>
      </c>
    </row>
    <row r="22" customHeight="1" spans="1:13">
      <c r="A22" s="156"/>
      <c r="B22" s="267"/>
      <c r="C22" s="270"/>
      <c r="D22" s="156"/>
      <c r="E22" s="202"/>
      <c r="F22" s="156"/>
      <c r="G22" s="208"/>
      <c r="H22" s="159"/>
      <c r="I22" s="159"/>
      <c r="J22" s="159"/>
      <c r="K22" s="159"/>
      <c r="L22" s="159"/>
      <c r="M22" s="159" t="str">
        <f t="shared" si="0"/>
        <v/>
      </c>
    </row>
    <row r="23" customHeight="1" spans="1:13">
      <c r="A23" s="156"/>
      <c r="B23" s="267"/>
      <c r="C23" s="270"/>
      <c r="D23" s="156"/>
      <c r="E23" s="202"/>
      <c r="F23" s="156"/>
      <c r="G23" s="208"/>
      <c r="H23" s="159"/>
      <c r="I23" s="159"/>
      <c r="J23" s="159"/>
      <c r="K23" s="159"/>
      <c r="L23" s="159"/>
      <c r="M23" s="159" t="str">
        <f t="shared" si="0"/>
        <v/>
      </c>
    </row>
    <row r="24" customHeight="1" spans="1:13">
      <c r="A24" s="156"/>
      <c r="B24" s="267"/>
      <c r="C24" s="270"/>
      <c r="D24" s="156"/>
      <c r="E24" s="202"/>
      <c r="F24" s="156"/>
      <c r="G24" s="208"/>
      <c r="H24" s="159"/>
      <c r="I24" s="159"/>
      <c r="J24" s="159"/>
      <c r="K24" s="159"/>
      <c r="L24" s="159"/>
      <c r="M24" s="159" t="str">
        <f t="shared" si="0"/>
        <v/>
      </c>
    </row>
    <row r="25" customHeight="1" spans="1:13">
      <c r="A25" s="156"/>
      <c r="B25" s="267"/>
      <c r="C25" s="270"/>
      <c r="D25" s="156"/>
      <c r="E25" s="202"/>
      <c r="F25" s="156"/>
      <c r="G25" s="208"/>
      <c r="H25" s="159"/>
      <c r="I25" s="159"/>
      <c r="J25" s="159"/>
      <c r="K25" s="159"/>
      <c r="L25" s="159"/>
      <c r="M25" s="159" t="str">
        <f t="shared" si="0"/>
        <v/>
      </c>
    </row>
    <row r="26" customHeight="1" spans="1:13">
      <c r="A26" s="156"/>
      <c r="B26" s="267"/>
      <c r="C26" s="270"/>
      <c r="D26" s="156"/>
      <c r="E26" s="202"/>
      <c r="F26" s="156"/>
      <c r="G26" s="208"/>
      <c r="H26" s="159"/>
      <c r="I26" s="159"/>
      <c r="J26" s="159"/>
      <c r="K26" s="159"/>
      <c r="L26" s="159"/>
      <c r="M26" s="159"/>
    </row>
    <row r="27" customHeight="1" spans="1:13">
      <c r="A27" s="161" t="s">
        <v>318</v>
      </c>
      <c r="B27" s="227"/>
      <c r="C27" s="279"/>
      <c r="D27" s="156"/>
      <c r="E27" s="245"/>
      <c r="F27" s="164"/>
      <c r="G27" s="171"/>
      <c r="H27" s="159">
        <f>SUM(H6:H26)</f>
        <v>0</v>
      </c>
      <c r="I27" s="159"/>
      <c r="J27" s="159">
        <f>SUM(J6:J26)</f>
        <v>0</v>
      </c>
      <c r="K27" s="159"/>
      <c r="L27" s="159">
        <f>SUM(L6:L26)</f>
        <v>0</v>
      </c>
      <c r="M27" s="159" t="str">
        <f>IF(J27=0,"",(L27-J27)/J27*100)</f>
        <v/>
      </c>
    </row>
    <row r="28" customHeight="1" spans="1:13">
      <c r="A28" s="139" t="str">
        <f>封面!D11&amp;封面!G11</f>
        <v>产权持有单位填表人：丁旭伟</v>
      </c>
      <c r="G28" s="150"/>
      <c r="H28" s="150"/>
      <c r="I28" s="150"/>
      <c r="J28" s="150" t="str">
        <f>"评估人员："&amp;封面!G20</f>
        <v>评估人员：江宛烨</v>
      </c>
      <c r="K28" s="150"/>
      <c r="L28" s="150"/>
      <c r="M28" s="150"/>
    </row>
    <row r="29" customHeight="1" spans="1:13">
      <c r="A29" s="139" t="str">
        <f>CONCATENATE(封面!D13,封面!F13,封面!G13,封面!H13,封面!I13,封面!J13,封面!K13)</f>
        <v>填表日期：2023年11月7日</v>
      </c>
      <c r="G29" s="150"/>
      <c r="H29" s="150"/>
      <c r="I29" s="150"/>
      <c r="J29" s="150"/>
      <c r="K29" s="150"/>
      <c r="L29" s="150"/>
      <c r="M29" s="150"/>
    </row>
  </sheetData>
  <mergeCells count="3">
    <mergeCell ref="A2:M2"/>
    <mergeCell ref="A3:M3"/>
    <mergeCell ref="A27:B27"/>
  </mergeCells>
  <hyperlinks>
    <hyperlink ref="B1" location="交易性金融资产汇总!B8" display="返回"/>
    <hyperlink ref="A1" location="索引目录!E11" display="返回索引页"/>
  </hyperlinks>
  <printOptions horizontalCentered="1"/>
  <pageMargins left="0.354166666666667" right="0.354166666666667" top="0.786805555555556" bottom="0.786805555555556" header="1.02291666666667" footer="0.511805555555556"/>
  <pageSetup paperSize="9" scale="86" fitToHeight="0" orientation="landscape"/>
  <headerFooter alignWithMargins="0">
    <oddHeader>&amp;R&amp;"宋体,常规"&amp;10表&amp;"Times New Roman,常规"3-2-3
&amp;"宋体,常规"共&amp;"Times New Roman,常规"&amp;N&amp;"宋体,常规"页第&amp;"Times New Roman,常规"&amp;P&amp;"宋体,常规"页</odd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pageSetUpPr fitToPage="1"/>
  </sheetPr>
  <dimension ref="A1:L29"/>
  <sheetViews>
    <sheetView workbookViewId="0">
      <selection activeCell="H12" sqref="H12"/>
    </sheetView>
  </sheetViews>
  <sheetFormatPr defaultColWidth="9" defaultRowHeight="15.75" customHeight="1"/>
  <cols>
    <col min="1" max="1" width="5.5" style="139" customWidth="1"/>
    <col min="2" max="2" width="21" style="426" customWidth="1"/>
    <col min="3" max="3" width="13.1666666666667" style="139" customWidth="1"/>
    <col min="4" max="4" width="11.5833333333333" style="140" customWidth="1"/>
    <col min="5" max="5" width="11.1666666666667" style="140" customWidth="1"/>
    <col min="6" max="6" width="11.0833333333333" style="139" customWidth="1"/>
    <col min="7" max="8" width="14.5" style="139" customWidth="1" outlineLevel="1"/>
    <col min="9" max="10" width="14.5" style="139" customWidth="1"/>
    <col min="11" max="11" width="11.6666666666667" style="139" customWidth="1"/>
    <col min="12" max="16384" width="9" style="139"/>
  </cols>
  <sheetData>
    <row r="1" ht="13.25" customHeight="1" spans="1:11">
      <c r="A1" s="290" t="s">
        <v>118</v>
      </c>
      <c r="B1" s="737" t="s">
        <v>261</v>
      </c>
      <c r="C1" s="145"/>
      <c r="D1" s="144"/>
      <c r="E1" s="144"/>
      <c r="F1" s="145"/>
      <c r="G1" s="146"/>
      <c r="H1" s="146"/>
      <c r="I1" s="146"/>
      <c r="J1" s="146"/>
      <c r="K1" s="146"/>
    </row>
    <row r="2" s="137" customFormat="1" ht="30" customHeight="1" spans="1:11">
      <c r="A2" s="148" t="s">
        <v>329</v>
      </c>
      <c r="B2" s="149"/>
      <c r="C2" s="149"/>
      <c r="D2" s="149"/>
      <c r="E2" s="149"/>
      <c r="F2" s="149"/>
      <c r="G2" s="149"/>
      <c r="H2" s="149"/>
      <c r="I2" s="149"/>
      <c r="J2" s="149"/>
      <c r="K2" s="149"/>
    </row>
    <row r="3" ht="14.25" customHeight="1" spans="1:11">
      <c r="A3" s="138" t="str">
        <f>CONCATENATE(封面!D9,封面!F9,封面!G9,封面!H9,封面!I9,封面!J9,封面!K9)</f>
        <v>评估基准日：2023年9月30日</v>
      </c>
      <c r="B3" s="138"/>
      <c r="C3" s="138"/>
      <c r="D3" s="138"/>
      <c r="E3" s="138"/>
      <c r="F3" s="138"/>
      <c r="G3" s="138"/>
      <c r="H3" s="138"/>
      <c r="I3" s="138"/>
      <c r="J3" s="138"/>
      <c r="K3" s="138"/>
    </row>
    <row r="4" customHeight="1" spans="1:12">
      <c r="A4" s="139" t="str">
        <f>封面!D7&amp;封面!F7</f>
        <v>产权持有人：杭州汽轮新能源有限公司</v>
      </c>
      <c r="G4" s="150"/>
      <c r="H4" s="150"/>
      <c r="I4" s="150"/>
      <c r="J4" s="150"/>
      <c r="K4" s="150"/>
      <c r="L4" s="352" t="s">
        <v>120</v>
      </c>
    </row>
    <row r="5" s="138" customFormat="1" customHeight="1" spans="1:12">
      <c r="A5" s="152" t="s">
        <v>183</v>
      </c>
      <c r="B5" s="272" t="s">
        <v>330</v>
      </c>
      <c r="C5" s="152" t="s">
        <v>331</v>
      </c>
      <c r="D5" s="153" t="s">
        <v>314</v>
      </c>
      <c r="E5" s="153" t="s">
        <v>332</v>
      </c>
      <c r="F5" s="152" t="s">
        <v>333</v>
      </c>
      <c r="G5" s="170" t="s">
        <v>264</v>
      </c>
      <c r="H5" s="170" t="s">
        <v>292</v>
      </c>
      <c r="I5" s="170" t="s">
        <v>265</v>
      </c>
      <c r="J5" s="170" t="s">
        <v>266</v>
      </c>
      <c r="K5" s="170" t="s">
        <v>293</v>
      </c>
      <c r="L5" s="152" t="s">
        <v>186</v>
      </c>
    </row>
    <row r="6" customHeight="1" spans="1:12">
      <c r="A6" s="156"/>
      <c r="B6" s="267"/>
      <c r="C6" s="156"/>
      <c r="D6" s="158"/>
      <c r="E6" s="158"/>
      <c r="F6" s="156"/>
      <c r="G6" s="159"/>
      <c r="H6" s="159"/>
      <c r="I6" s="159"/>
      <c r="J6" s="159"/>
      <c r="K6" s="159" t="str">
        <f>IF(I6=0,"",(J6-I6)/I6*100)</f>
        <v/>
      </c>
      <c r="L6" s="164"/>
    </row>
    <row r="7" customHeight="1" spans="1:12">
      <c r="A7" s="156"/>
      <c r="B7" s="267"/>
      <c r="C7" s="156"/>
      <c r="D7" s="158"/>
      <c r="E7" s="158"/>
      <c r="F7" s="156"/>
      <c r="G7" s="159"/>
      <c r="H7" s="159"/>
      <c r="I7" s="159"/>
      <c r="J7" s="159"/>
      <c r="K7" s="159" t="str">
        <f t="shared" ref="K7:K25" si="0">IF(I7=0,"",(J7-I7)/I7*100)</f>
        <v/>
      </c>
      <c r="L7" s="164"/>
    </row>
    <row r="8" customHeight="1" spans="1:12">
      <c r="A8" s="156"/>
      <c r="B8" s="267"/>
      <c r="C8" s="156"/>
      <c r="D8" s="158"/>
      <c r="E8" s="158"/>
      <c r="F8" s="156"/>
      <c r="G8" s="159"/>
      <c r="H8" s="159"/>
      <c r="I8" s="159"/>
      <c r="J8" s="159"/>
      <c r="K8" s="159" t="str">
        <f t="shared" si="0"/>
        <v/>
      </c>
      <c r="L8" s="164"/>
    </row>
    <row r="9" customHeight="1" spans="1:12">
      <c r="A9" s="156"/>
      <c r="B9" s="267"/>
      <c r="C9" s="156"/>
      <c r="D9" s="158"/>
      <c r="E9" s="158"/>
      <c r="F9" s="156"/>
      <c r="G9" s="159"/>
      <c r="H9" s="159"/>
      <c r="I9" s="159"/>
      <c r="J9" s="159"/>
      <c r="K9" s="159" t="str">
        <f t="shared" si="0"/>
        <v/>
      </c>
      <c r="L9" s="164"/>
    </row>
    <row r="10" customHeight="1" spans="1:12">
      <c r="A10" s="156"/>
      <c r="B10" s="267"/>
      <c r="C10" s="156"/>
      <c r="D10" s="158"/>
      <c r="E10" s="158"/>
      <c r="F10" s="156"/>
      <c r="G10" s="159"/>
      <c r="H10" s="159"/>
      <c r="I10" s="159"/>
      <c r="J10" s="159"/>
      <c r="K10" s="159" t="str">
        <f t="shared" si="0"/>
        <v/>
      </c>
      <c r="L10" s="164"/>
    </row>
    <row r="11" customHeight="1" spans="1:12">
      <c r="A11" s="156"/>
      <c r="B11" s="267"/>
      <c r="C11" s="156"/>
      <c r="D11" s="158"/>
      <c r="E11" s="158"/>
      <c r="F11" s="156"/>
      <c r="G11" s="159"/>
      <c r="H11" s="159"/>
      <c r="I11" s="159"/>
      <c r="J11" s="159"/>
      <c r="K11" s="159" t="str">
        <f t="shared" si="0"/>
        <v/>
      </c>
      <c r="L11" s="164"/>
    </row>
    <row r="12" customHeight="1" spans="1:12">
      <c r="A12" s="156"/>
      <c r="B12" s="267"/>
      <c r="C12" s="156"/>
      <c r="D12" s="158"/>
      <c r="E12" s="158"/>
      <c r="F12" s="156"/>
      <c r="G12" s="159"/>
      <c r="H12" s="159"/>
      <c r="I12" s="159"/>
      <c r="J12" s="159"/>
      <c r="K12" s="159" t="str">
        <f t="shared" si="0"/>
        <v/>
      </c>
      <c r="L12" s="164"/>
    </row>
    <row r="13" customHeight="1" spans="1:12">
      <c r="A13" s="156"/>
      <c r="B13" s="267"/>
      <c r="C13" s="156"/>
      <c r="D13" s="158"/>
      <c r="E13" s="158"/>
      <c r="F13" s="156"/>
      <c r="G13" s="159"/>
      <c r="H13" s="159"/>
      <c r="I13" s="159"/>
      <c r="J13" s="159"/>
      <c r="K13" s="159" t="str">
        <f t="shared" si="0"/>
        <v/>
      </c>
      <c r="L13" s="164"/>
    </row>
    <row r="14" customHeight="1" spans="1:12">
      <c r="A14" s="156"/>
      <c r="B14" s="267"/>
      <c r="C14" s="156"/>
      <c r="D14" s="158"/>
      <c r="E14" s="158"/>
      <c r="F14" s="156"/>
      <c r="G14" s="159"/>
      <c r="H14" s="159"/>
      <c r="I14" s="159"/>
      <c r="J14" s="159"/>
      <c r="K14" s="159" t="str">
        <f t="shared" si="0"/>
        <v/>
      </c>
      <c r="L14" s="164"/>
    </row>
    <row r="15" customHeight="1" spans="1:12">
      <c r="A15" s="156"/>
      <c r="B15" s="267"/>
      <c r="C15" s="156"/>
      <c r="D15" s="158"/>
      <c r="E15" s="158"/>
      <c r="F15" s="156"/>
      <c r="G15" s="159"/>
      <c r="H15" s="159"/>
      <c r="I15" s="159"/>
      <c r="J15" s="159"/>
      <c r="K15" s="159" t="str">
        <f t="shared" si="0"/>
        <v/>
      </c>
      <c r="L15" s="164"/>
    </row>
    <row r="16" customHeight="1" spans="1:12">
      <c r="A16" s="156"/>
      <c r="B16" s="267"/>
      <c r="C16" s="156"/>
      <c r="D16" s="158"/>
      <c r="E16" s="158"/>
      <c r="F16" s="156"/>
      <c r="G16" s="159"/>
      <c r="H16" s="159"/>
      <c r="I16" s="159"/>
      <c r="J16" s="159"/>
      <c r="K16" s="159" t="str">
        <f t="shared" si="0"/>
        <v/>
      </c>
      <c r="L16" s="164"/>
    </row>
    <row r="17" customHeight="1" spans="1:12">
      <c r="A17" s="156"/>
      <c r="B17" s="267"/>
      <c r="C17" s="156"/>
      <c r="D17" s="158"/>
      <c r="E17" s="158"/>
      <c r="F17" s="156"/>
      <c r="G17" s="159"/>
      <c r="H17" s="159"/>
      <c r="I17" s="159"/>
      <c r="J17" s="159"/>
      <c r="K17" s="159" t="str">
        <f t="shared" si="0"/>
        <v/>
      </c>
      <c r="L17" s="164"/>
    </row>
    <row r="18" customHeight="1" spans="1:12">
      <c r="A18" s="156"/>
      <c r="B18" s="267"/>
      <c r="C18" s="156"/>
      <c r="D18" s="158"/>
      <c r="E18" s="158"/>
      <c r="F18" s="156"/>
      <c r="G18" s="159"/>
      <c r="H18" s="159"/>
      <c r="I18" s="159"/>
      <c r="J18" s="159"/>
      <c r="K18" s="159" t="str">
        <f t="shared" si="0"/>
        <v/>
      </c>
      <c r="L18" s="164"/>
    </row>
    <row r="19" customHeight="1" spans="1:12">
      <c r="A19" s="156"/>
      <c r="B19" s="267"/>
      <c r="C19" s="156"/>
      <c r="D19" s="158"/>
      <c r="E19" s="158"/>
      <c r="F19" s="156"/>
      <c r="G19" s="159"/>
      <c r="H19" s="159"/>
      <c r="I19" s="159"/>
      <c r="J19" s="159"/>
      <c r="K19" s="159" t="str">
        <f t="shared" si="0"/>
        <v/>
      </c>
      <c r="L19" s="164"/>
    </row>
    <row r="20" customHeight="1" spans="1:12">
      <c r="A20" s="156"/>
      <c r="B20" s="267"/>
      <c r="C20" s="156"/>
      <c r="D20" s="158"/>
      <c r="E20" s="158"/>
      <c r="F20" s="156"/>
      <c r="G20" s="159"/>
      <c r="H20" s="159"/>
      <c r="I20" s="159"/>
      <c r="J20" s="159"/>
      <c r="K20" s="159" t="str">
        <f t="shared" si="0"/>
        <v/>
      </c>
      <c r="L20" s="164"/>
    </row>
    <row r="21" customHeight="1" spans="1:12">
      <c r="A21" s="156"/>
      <c r="B21" s="267"/>
      <c r="C21" s="156"/>
      <c r="D21" s="158"/>
      <c r="E21" s="158"/>
      <c r="F21" s="156"/>
      <c r="G21" s="159"/>
      <c r="H21" s="159"/>
      <c r="I21" s="159"/>
      <c r="J21" s="159"/>
      <c r="K21" s="159" t="str">
        <f t="shared" si="0"/>
        <v/>
      </c>
      <c r="L21" s="164"/>
    </row>
    <row r="22" customHeight="1" spans="1:12">
      <c r="A22" s="156"/>
      <c r="B22" s="267"/>
      <c r="C22" s="156"/>
      <c r="D22" s="158"/>
      <c r="E22" s="158"/>
      <c r="F22" s="156"/>
      <c r="G22" s="159"/>
      <c r="H22" s="159"/>
      <c r="I22" s="159"/>
      <c r="J22" s="159"/>
      <c r="K22" s="159" t="str">
        <f t="shared" si="0"/>
        <v/>
      </c>
      <c r="L22" s="164"/>
    </row>
    <row r="23" customHeight="1" spans="1:12">
      <c r="A23" s="156"/>
      <c r="B23" s="267"/>
      <c r="C23" s="156"/>
      <c r="D23" s="158"/>
      <c r="E23" s="158"/>
      <c r="F23" s="156"/>
      <c r="G23" s="159"/>
      <c r="H23" s="159"/>
      <c r="I23" s="159"/>
      <c r="J23" s="159"/>
      <c r="K23" s="159" t="str">
        <f t="shared" si="0"/>
        <v/>
      </c>
      <c r="L23" s="164"/>
    </row>
    <row r="24" customHeight="1" spans="1:12">
      <c r="A24" s="156"/>
      <c r="B24" s="267"/>
      <c r="C24" s="156"/>
      <c r="D24" s="158"/>
      <c r="E24" s="158"/>
      <c r="F24" s="156"/>
      <c r="G24" s="159"/>
      <c r="H24" s="159"/>
      <c r="I24" s="159"/>
      <c r="J24" s="159"/>
      <c r="K24" s="159" t="str">
        <f t="shared" si="0"/>
        <v/>
      </c>
      <c r="L24" s="164"/>
    </row>
    <row r="25" customHeight="1" spans="1:12">
      <c r="A25" s="156"/>
      <c r="B25" s="267"/>
      <c r="C25" s="156"/>
      <c r="D25" s="158"/>
      <c r="E25" s="158"/>
      <c r="F25" s="156"/>
      <c r="G25" s="159"/>
      <c r="H25" s="159"/>
      <c r="I25" s="159"/>
      <c r="J25" s="159"/>
      <c r="K25" s="159" t="str">
        <f t="shared" si="0"/>
        <v/>
      </c>
      <c r="L25" s="164"/>
    </row>
    <row r="26" customHeight="1" spans="1:12">
      <c r="A26" s="156"/>
      <c r="B26" s="267"/>
      <c r="C26" s="156"/>
      <c r="D26" s="158"/>
      <c r="E26" s="158"/>
      <c r="F26" s="156"/>
      <c r="G26" s="159"/>
      <c r="H26" s="159"/>
      <c r="I26" s="159"/>
      <c r="J26" s="159"/>
      <c r="K26" s="159"/>
      <c r="L26" s="164"/>
    </row>
    <row r="27" customHeight="1" spans="1:12">
      <c r="A27" s="161" t="s">
        <v>318</v>
      </c>
      <c r="B27" s="227"/>
      <c r="C27" s="164"/>
      <c r="D27" s="158"/>
      <c r="E27" s="158"/>
      <c r="F27" s="164"/>
      <c r="G27" s="159">
        <f>SUM(G6:G26)</f>
        <v>0</v>
      </c>
      <c r="H27" s="159"/>
      <c r="I27" s="159">
        <f>SUM(I6:I26)</f>
        <v>0</v>
      </c>
      <c r="J27" s="159">
        <f>SUM(J6:J26)</f>
        <v>0</v>
      </c>
      <c r="K27" s="159" t="str">
        <f>IF(I27=0,"",(J27-I27)/I27*100)</f>
        <v/>
      </c>
      <c r="L27" s="164"/>
    </row>
    <row r="28" customHeight="1" spans="1:11">
      <c r="A28" s="139" t="str">
        <f>封面!D11&amp;封面!G11</f>
        <v>产权持有单位填表人：丁旭伟</v>
      </c>
      <c r="G28" s="150"/>
      <c r="H28" s="150"/>
      <c r="I28" s="150" t="str">
        <f>"评估人员："&amp;封面!G20</f>
        <v>评估人员：江宛烨</v>
      </c>
      <c r="J28" s="150"/>
      <c r="K28" s="150"/>
    </row>
    <row r="29" customHeight="1" spans="1:11">
      <c r="A29" s="139" t="str">
        <f>CONCATENATE(封面!D13,封面!F13,封面!G13,封面!H13,封面!I13,封面!J13,封面!K13)</f>
        <v>填表日期：2023年11月7日</v>
      </c>
      <c r="G29" s="150"/>
      <c r="H29" s="150"/>
      <c r="I29" s="150"/>
      <c r="J29" s="150"/>
      <c r="K29" s="150"/>
    </row>
  </sheetData>
  <mergeCells count="3">
    <mergeCell ref="A2:K2"/>
    <mergeCell ref="A3:K3"/>
    <mergeCell ref="A27:B27"/>
  </mergeCells>
  <hyperlinks>
    <hyperlink ref="A1" location="索引目录!E10" display="返回索引页"/>
    <hyperlink ref="B1" location="交易性金融资产汇总!B7" display="返回"/>
  </hyperlinks>
  <printOptions horizontalCentered="1"/>
  <pageMargins left="0.354166666666667" right="0.354166666666667" top="0.786805555555556" bottom="0.786805555555556" header="1.02291666666667" footer="0.511805555555556"/>
  <pageSetup paperSize="9" scale="86" fitToHeight="0" orientation="landscape"/>
  <headerFooter alignWithMargins="0">
    <oddHeader>&amp;R&amp;"宋体,常规"&amp;10表&amp;"Times New Roman,常规"3-3
&amp;"宋体,常规"共&amp;"Times New Roman,常规"&amp;N&amp;"宋体,常规"页第&amp;"Times New Roman,常规"&amp;P&amp;"宋体,常规"页</oddHead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topLeftCell="A2" workbookViewId="0">
      <selection activeCell="H12" sqref="H12"/>
    </sheetView>
  </sheetViews>
  <sheetFormatPr defaultColWidth="9" defaultRowHeight="15.75" customHeight="1"/>
  <cols>
    <col min="1" max="1" width="5.16666666666667" style="139" customWidth="1"/>
    <col min="2" max="2" width="26.1666666666667" style="426" customWidth="1"/>
    <col min="3" max="4" width="13.0833333333333" style="140" customWidth="1"/>
    <col min="5" max="5" width="10.1666666666667" style="139" customWidth="1"/>
    <col min="6" max="7" width="13.0833333333333" style="139" customWidth="1" outlineLevel="1"/>
    <col min="8" max="8" width="16.5833333333333" style="139" customWidth="1"/>
    <col min="9" max="11" width="14.5833333333333" style="139" customWidth="1"/>
    <col min="12" max="16384" width="9" style="139"/>
  </cols>
  <sheetData>
    <row r="1" ht="13.25" customHeight="1" spans="1:11">
      <c r="A1" s="290" t="s">
        <v>118</v>
      </c>
      <c r="B1" s="737" t="s">
        <v>261</v>
      </c>
      <c r="C1" s="144"/>
      <c r="D1" s="144"/>
      <c r="E1" s="146"/>
      <c r="F1" s="146"/>
      <c r="G1" s="146"/>
      <c r="H1" s="146"/>
      <c r="I1" s="146"/>
      <c r="J1" s="146"/>
      <c r="K1" s="145"/>
    </row>
    <row r="2" s="137" customFormat="1" ht="30" customHeight="1" spans="1:11">
      <c r="A2" s="148" t="s">
        <v>334</v>
      </c>
      <c r="B2" s="149"/>
      <c r="C2" s="149"/>
      <c r="D2" s="149"/>
      <c r="E2" s="149"/>
      <c r="F2" s="149"/>
      <c r="G2" s="149"/>
      <c r="H2" s="149"/>
      <c r="I2" s="149"/>
      <c r="J2" s="149"/>
      <c r="K2" s="149"/>
    </row>
    <row r="3" ht="14.25" customHeight="1" spans="1:11">
      <c r="A3" s="138" t="str">
        <f>CONCATENATE(封面!D9,封面!F9,封面!G9,封面!H9,封面!I9,封面!J9,封面!K9)</f>
        <v>评估基准日：2023年9月30日</v>
      </c>
      <c r="B3" s="138"/>
      <c r="C3" s="138"/>
      <c r="D3" s="138"/>
      <c r="E3" s="138"/>
      <c r="F3" s="138"/>
      <c r="G3" s="138"/>
      <c r="H3" s="138"/>
      <c r="I3" s="138"/>
      <c r="J3" s="138"/>
      <c r="K3" s="138"/>
    </row>
    <row r="4" customHeight="1" spans="1:13">
      <c r="A4" s="139" t="str">
        <f>封面!D7&amp;封面!F7</f>
        <v>产权持有人：杭州汽轮新能源有限公司</v>
      </c>
      <c r="C4" s="1106"/>
      <c r="D4" s="1106"/>
      <c r="E4" s="150"/>
      <c r="F4" s="150"/>
      <c r="G4" s="150"/>
      <c r="H4" s="150"/>
      <c r="I4" s="150"/>
      <c r="J4" s="150"/>
      <c r="K4" s="163" t="s">
        <v>120</v>
      </c>
      <c r="M4" s="289"/>
    </row>
    <row r="5" s="138" customFormat="1" customHeight="1" spans="1:11">
      <c r="A5" s="152" t="s">
        <v>183</v>
      </c>
      <c r="B5" s="272" t="s">
        <v>335</v>
      </c>
      <c r="C5" s="153" t="s">
        <v>336</v>
      </c>
      <c r="D5" s="153" t="s">
        <v>332</v>
      </c>
      <c r="E5" s="170" t="s">
        <v>322</v>
      </c>
      <c r="F5" s="170" t="s">
        <v>264</v>
      </c>
      <c r="G5" s="170" t="s">
        <v>292</v>
      </c>
      <c r="H5" s="170" t="s">
        <v>265</v>
      </c>
      <c r="I5" s="170" t="s">
        <v>266</v>
      </c>
      <c r="J5" s="170" t="s">
        <v>293</v>
      </c>
      <c r="K5" s="152" t="s">
        <v>186</v>
      </c>
    </row>
    <row r="6" customHeight="1" spans="1:11">
      <c r="A6" s="156"/>
      <c r="B6" s="267"/>
      <c r="C6" s="158"/>
      <c r="D6" s="158"/>
      <c r="E6" s="171"/>
      <c r="F6" s="159"/>
      <c r="G6" s="159"/>
      <c r="H6" s="159"/>
      <c r="I6" s="159"/>
      <c r="J6" s="159" t="str">
        <f>IF(H6=0,"",(I6-H6)/H6*100)</f>
        <v/>
      </c>
      <c r="K6" s="164"/>
    </row>
    <row r="7" customHeight="1" spans="1:11">
      <c r="A7" s="156"/>
      <c r="B7" s="267"/>
      <c r="C7" s="158"/>
      <c r="D7" s="158"/>
      <c r="E7" s="171"/>
      <c r="F7" s="159"/>
      <c r="G7" s="159"/>
      <c r="H7" s="159"/>
      <c r="I7" s="159"/>
      <c r="J7" s="159" t="str">
        <f t="shared" ref="J7:J27" si="0">IF(H7=0,"",(I7-H7)/H7*100)</f>
        <v/>
      </c>
      <c r="K7" s="164"/>
    </row>
    <row r="8" customHeight="1" spans="1:11">
      <c r="A8" s="156"/>
      <c r="B8" s="267"/>
      <c r="C8" s="158"/>
      <c r="D8" s="158"/>
      <c r="E8" s="171"/>
      <c r="F8" s="159"/>
      <c r="G8" s="159"/>
      <c r="H8" s="159"/>
      <c r="I8" s="159"/>
      <c r="J8" s="159" t="str">
        <f t="shared" si="0"/>
        <v/>
      </c>
      <c r="K8" s="164"/>
    </row>
    <row r="9" customHeight="1" spans="1:11">
      <c r="A9" s="156"/>
      <c r="B9" s="267"/>
      <c r="C9" s="158"/>
      <c r="D9" s="158"/>
      <c r="E9" s="171"/>
      <c r="F9" s="159"/>
      <c r="G9" s="159"/>
      <c r="H9" s="159"/>
      <c r="I9" s="159"/>
      <c r="J9" s="159" t="str">
        <f t="shared" si="0"/>
        <v/>
      </c>
      <c r="K9" s="164"/>
    </row>
    <row r="10" customHeight="1" spans="1:11">
      <c r="A10" s="156"/>
      <c r="B10" s="267"/>
      <c r="C10" s="158"/>
      <c r="D10" s="158"/>
      <c r="E10" s="171"/>
      <c r="F10" s="159"/>
      <c r="G10" s="159"/>
      <c r="H10" s="159"/>
      <c r="I10" s="159"/>
      <c r="J10" s="159" t="str">
        <f t="shared" si="0"/>
        <v/>
      </c>
      <c r="K10" s="164"/>
    </row>
    <row r="11" customHeight="1" spans="1:11">
      <c r="A11" s="156"/>
      <c r="B11" s="267"/>
      <c r="C11" s="158"/>
      <c r="D11" s="158"/>
      <c r="E11" s="171"/>
      <c r="F11" s="159"/>
      <c r="G11" s="159"/>
      <c r="H11" s="159"/>
      <c r="I11" s="159"/>
      <c r="J11" s="159" t="str">
        <f t="shared" si="0"/>
        <v/>
      </c>
      <c r="K11" s="164"/>
    </row>
    <row r="12" customHeight="1" spans="1:11">
      <c r="A12" s="156"/>
      <c r="B12" s="267"/>
      <c r="C12" s="158"/>
      <c r="D12" s="158"/>
      <c r="E12" s="171"/>
      <c r="F12" s="159"/>
      <c r="G12" s="159"/>
      <c r="H12" s="159"/>
      <c r="I12" s="159"/>
      <c r="J12" s="159" t="str">
        <f t="shared" si="0"/>
        <v/>
      </c>
      <c r="K12" s="164"/>
    </row>
    <row r="13" customHeight="1" spans="1:11">
      <c r="A13" s="156"/>
      <c r="B13" s="267"/>
      <c r="C13" s="158"/>
      <c r="D13" s="158"/>
      <c r="E13" s="171"/>
      <c r="F13" s="159"/>
      <c r="G13" s="159"/>
      <c r="H13" s="159"/>
      <c r="I13" s="159"/>
      <c r="J13" s="159" t="str">
        <f t="shared" si="0"/>
        <v/>
      </c>
      <c r="K13" s="164"/>
    </row>
    <row r="14" customHeight="1" spans="1:11">
      <c r="A14" s="156"/>
      <c r="B14" s="267"/>
      <c r="C14" s="158"/>
      <c r="D14" s="158"/>
      <c r="E14" s="171"/>
      <c r="F14" s="159"/>
      <c r="G14" s="159"/>
      <c r="H14" s="159"/>
      <c r="I14" s="159"/>
      <c r="J14" s="159" t="str">
        <f t="shared" si="0"/>
        <v/>
      </c>
      <c r="K14" s="164"/>
    </row>
    <row r="15" customHeight="1" spans="1:11">
      <c r="A15" s="156"/>
      <c r="B15" s="267"/>
      <c r="C15" s="158"/>
      <c r="D15" s="158"/>
      <c r="E15" s="171"/>
      <c r="F15" s="159"/>
      <c r="G15" s="159"/>
      <c r="H15" s="159"/>
      <c r="I15" s="159"/>
      <c r="J15" s="159" t="str">
        <f t="shared" si="0"/>
        <v/>
      </c>
      <c r="K15" s="164"/>
    </row>
    <row r="16" customHeight="1" spans="1:11">
      <c r="A16" s="156"/>
      <c r="B16" s="267"/>
      <c r="C16" s="158"/>
      <c r="D16" s="158"/>
      <c r="E16" s="171"/>
      <c r="F16" s="159"/>
      <c r="G16" s="159"/>
      <c r="H16" s="159"/>
      <c r="I16" s="159"/>
      <c r="J16" s="159" t="str">
        <f t="shared" si="0"/>
        <v/>
      </c>
      <c r="K16" s="164"/>
    </row>
    <row r="17" customHeight="1" spans="1:11">
      <c r="A17" s="156"/>
      <c r="B17" s="267"/>
      <c r="C17" s="158"/>
      <c r="D17" s="158"/>
      <c r="E17" s="171"/>
      <c r="F17" s="159"/>
      <c r="G17" s="159"/>
      <c r="H17" s="159"/>
      <c r="I17" s="159"/>
      <c r="J17" s="159" t="str">
        <f t="shared" si="0"/>
        <v/>
      </c>
      <c r="K17" s="164"/>
    </row>
    <row r="18" customHeight="1" spans="1:11">
      <c r="A18" s="156"/>
      <c r="B18" s="267"/>
      <c r="C18" s="158"/>
      <c r="D18" s="158"/>
      <c r="E18" s="171"/>
      <c r="F18" s="159"/>
      <c r="G18" s="159"/>
      <c r="H18" s="159"/>
      <c r="I18" s="159"/>
      <c r="J18" s="159" t="str">
        <f t="shared" si="0"/>
        <v/>
      </c>
      <c r="K18" s="164"/>
    </row>
    <row r="19" customHeight="1" spans="1:11">
      <c r="A19" s="156"/>
      <c r="B19" s="267"/>
      <c r="C19" s="158"/>
      <c r="D19" s="158"/>
      <c r="E19" s="171"/>
      <c r="F19" s="159"/>
      <c r="G19" s="159"/>
      <c r="H19" s="159"/>
      <c r="I19" s="159"/>
      <c r="J19" s="159" t="str">
        <f t="shared" si="0"/>
        <v/>
      </c>
      <c r="K19" s="164"/>
    </row>
    <row r="20" customHeight="1" spans="1:11">
      <c r="A20" s="156"/>
      <c r="B20" s="267"/>
      <c r="C20" s="158"/>
      <c r="D20" s="158"/>
      <c r="E20" s="171"/>
      <c r="F20" s="159"/>
      <c r="G20" s="159"/>
      <c r="H20" s="159"/>
      <c r="I20" s="159"/>
      <c r="J20" s="159" t="str">
        <f t="shared" si="0"/>
        <v/>
      </c>
      <c r="K20" s="164"/>
    </row>
    <row r="21" customHeight="1" spans="1:11">
      <c r="A21" s="156"/>
      <c r="B21" s="267"/>
      <c r="C21" s="158"/>
      <c r="D21" s="158"/>
      <c r="E21" s="171"/>
      <c r="F21" s="159"/>
      <c r="G21" s="159"/>
      <c r="H21" s="159"/>
      <c r="I21" s="159"/>
      <c r="J21" s="159" t="str">
        <f t="shared" si="0"/>
        <v/>
      </c>
      <c r="K21" s="164"/>
    </row>
    <row r="22" customHeight="1" spans="1:11">
      <c r="A22" s="156"/>
      <c r="B22" s="267"/>
      <c r="C22" s="158"/>
      <c r="D22" s="158"/>
      <c r="E22" s="171"/>
      <c r="F22" s="159"/>
      <c r="G22" s="159"/>
      <c r="H22" s="159"/>
      <c r="I22" s="159"/>
      <c r="J22" s="159" t="str">
        <f t="shared" si="0"/>
        <v/>
      </c>
      <c r="K22" s="164"/>
    </row>
    <row r="23" customHeight="1" spans="1:11">
      <c r="A23" s="156"/>
      <c r="B23" s="267"/>
      <c r="C23" s="158"/>
      <c r="D23" s="158"/>
      <c r="E23" s="171"/>
      <c r="F23" s="159"/>
      <c r="G23" s="159"/>
      <c r="H23" s="159"/>
      <c r="I23" s="159"/>
      <c r="J23" s="159" t="str">
        <f t="shared" si="0"/>
        <v/>
      </c>
      <c r="K23" s="164"/>
    </row>
    <row r="24" customHeight="1" spans="1:11">
      <c r="A24" s="156"/>
      <c r="B24" s="267"/>
      <c r="C24" s="158"/>
      <c r="D24" s="158"/>
      <c r="E24" s="171"/>
      <c r="F24" s="159"/>
      <c r="G24" s="159"/>
      <c r="H24" s="159"/>
      <c r="I24" s="159"/>
      <c r="J24" s="159" t="str">
        <f t="shared" si="0"/>
        <v/>
      </c>
      <c r="K24" s="164"/>
    </row>
    <row r="25" customHeight="1" spans="1:11">
      <c r="A25" s="156"/>
      <c r="B25" s="267"/>
      <c r="C25" s="158"/>
      <c r="D25" s="158"/>
      <c r="E25" s="171"/>
      <c r="F25" s="159"/>
      <c r="G25" s="159"/>
      <c r="H25" s="159"/>
      <c r="I25" s="159"/>
      <c r="J25" s="159" t="str">
        <f t="shared" si="0"/>
        <v/>
      </c>
      <c r="K25" s="164"/>
    </row>
    <row r="26" customHeight="1" spans="1:11">
      <c r="A26" s="156"/>
      <c r="B26" s="267"/>
      <c r="C26" s="158"/>
      <c r="D26" s="158"/>
      <c r="E26" s="171"/>
      <c r="F26" s="159"/>
      <c r="G26" s="159"/>
      <c r="H26" s="159"/>
      <c r="I26" s="159"/>
      <c r="J26" s="159" t="str">
        <f t="shared" si="0"/>
        <v/>
      </c>
      <c r="K26" s="164"/>
    </row>
    <row r="27" customHeight="1" spans="1:11">
      <c r="A27" s="161" t="s">
        <v>337</v>
      </c>
      <c r="B27" s="227"/>
      <c r="C27" s="158"/>
      <c r="D27" s="158"/>
      <c r="E27" s="171"/>
      <c r="F27" s="159">
        <f>SUM(F6:F26)</f>
        <v>0</v>
      </c>
      <c r="G27" s="159"/>
      <c r="H27" s="159">
        <f>SUM(H6:H26)</f>
        <v>0</v>
      </c>
      <c r="I27" s="159">
        <f>SUM(I6:I26)</f>
        <v>0</v>
      </c>
      <c r="J27" s="159" t="str">
        <f t="shared" si="0"/>
        <v/>
      </c>
      <c r="K27" s="164"/>
    </row>
    <row r="28" customHeight="1" spans="1:10">
      <c r="A28" s="139" t="str">
        <f>封面!D11&amp;封面!G11</f>
        <v>产权持有单位填表人：丁旭伟</v>
      </c>
      <c r="E28" s="150"/>
      <c r="F28" s="150"/>
      <c r="G28" s="150"/>
      <c r="H28" s="150" t="str">
        <f>"评估人员："&amp;封面!G20</f>
        <v>评估人员：江宛烨</v>
      </c>
      <c r="I28" s="150"/>
      <c r="J28" s="150"/>
    </row>
    <row r="29" customHeight="1" spans="1:10">
      <c r="A29" s="139" t="str">
        <f>CONCATENATE(封面!D13,封面!F13,封面!G13,封面!H13,封面!I13,封面!J13,封面!K13)</f>
        <v>填表日期：2023年11月7日</v>
      </c>
      <c r="E29" s="150"/>
      <c r="F29" s="150"/>
      <c r="G29" s="150"/>
      <c r="H29" s="150"/>
      <c r="I29" s="150"/>
      <c r="J29" s="150"/>
    </row>
  </sheetData>
  <mergeCells count="3">
    <mergeCell ref="A2:K2"/>
    <mergeCell ref="A3:K3"/>
    <mergeCell ref="A27:B27"/>
  </mergeCells>
  <hyperlinks>
    <hyperlink ref="A1" location="索引目录!D12" display="返回索引页"/>
    <hyperlink ref="B1" location="流动汇总!B8" display="返回"/>
  </hyperlinks>
  <printOptions horizontalCentered="1"/>
  <pageMargins left="0.354166666666667" right="0.354166666666667" top="0.786805555555556" bottom="0.786805555555556" header="1.02291666666667" footer="0.511805555555556"/>
  <pageSetup paperSize="9" scale="85" fitToHeight="0" orientation="landscape"/>
  <headerFooter alignWithMargins="0">
    <oddHeader>&amp;R&amp;"宋体,常规"&amp;10表&amp;"Times New Roman,常规"3-4
&amp;"宋体,常规"共&amp;"Times New Roman,常规"&amp;N&amp;"宋体,常规"页第&amp;"Times New Roman,常规"&amp;P&amp;"宋体,常规"页</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G47"/>
  <sheetViews>
    <sheetView zoomScale="70" zoomScaleNormal="70" workbookViewId="0">
      <selection activeCell="H12" sqref="H12"/>
    </sheetView>
  </sheetViews>
  <sheetFormatPr defaultColWidth="9" defaultRowHeight="15.75" customHeight="1"/>
  <cols>
    <col min="1" max="1" width="5.16666666666667" style="139" customWidth="1"/>
    <col min="2" max="2" width="24.0833333333333" style="426" customWidth="1"/>
    <col min="3" max="3" width="11.0833333333333" style="426" customWidth="1"/>
    <col min="4" max="4" width="9.5" style="140" customWidth="1"/>
    <col min="5" max="5" width="12.5833333333333" style="139" customWidth="1"/>
    <col min="6" max="6" width="15.5" style="139" customWidth="1" outlineLevel="1"/>
    <col min="7" max="7" width="10.1666666666667" style="139" customWidth="1" outlineLevel="1"/>
    <col min="8" max="8" width="9.91666666666667" style="139" customWidth="1" outlineLevel="1"/>
    <col min="9" max="11" width="8.66666666666667" style="139" customWidth="1" outlineLevel="1"/>
    <col min="12" max="12" width="10.1666666666667" style="139" customWidth="1" outlineLevel="1"/>
    <col min="13" max="13" width="20.0833333333333" style="139" customWidth="1" outlineLevel="1"/>
    <col min="14" max="15" width="10.6666666666667" style="1083" customWidth="1" outlineLevel="1"/>
    <col min="16" max="17" width="19.5833333333333" style="139" customWidth="1"/>
    <col min="18" max="18" width="9.58333333333333" style="139" customWidth="1"/>
    <col min="19" max="19" width="14.6666666666667" style="139" customWidth="1"/>
    <col min="20" max="20" width="10.5" style="139" customWidth="1"/>
    <col min="21" max="24" width="9" style="139"/>
    <col min="25" max="25" width="12.5" style="139" customWidth="1"/>
    <col min="26" max="26" width="13.5" style="139" customWidth="1"/>
    <col min="27" max="27" width="13.9166666666667" style="139" customWidth="1"/>
    <col min="28" max="28" width="9" style="139" customWidth="1"/>
    <col min="29" max="29" width="16.4166666666667" style="139" customWidth="1"/>
    <col min="30" max="32" width="9" style="139" customWidth="1"/>
    <col min="33" max="34" width="9" style="139"/>
    <col min="35" max="43" width="9" style="139" customWidth="1"/>
    <col min="44" max="16384" width="9" style="139"/>
  </cols>
  <sheetData>
    <row r="1" customHeight="1" spans="1:20">
      <c r="A1" s="142" t="s">
        <v>118</v>
      </c>
      <c r="B1" s="737" t="s">
        <v>338</v>
      </c>
      <c r="C1" s="427"/>
      <c r="D1" s="144"/>
      <c r="E1" s="145"/>
      <c r="F1" s="146"/>
      <c r="G1" s="146"/>
      <c r="H1" s="146"/>
      <c r="I1" s="146"/>
      <c r="J1" s="146"/>
      <c r="K1" s="146"/>
      <c r="L1" s="146"/>
      <c r="M1" s="146"/>
      <c r="N1" s="146"/>
      <c r="O1" s="146"/>
      <c r="P1" s="146"/>
      <c r="Q1" s="146"/>
      <c r="R1" s="146"/>
      <c r="S1" s="145"/>
      <c r="T1" s="145"/>
    </row>
    <row r="2" s="137" customFormat="1" ht="30" customHeight="1" spans="1:20">
      <c r="A2" s="148" t="s">
        <v>339</v>
      </c>
      <c r="B2" s="149"/>
      <c r="C2" s="149"/>
      <c r="D2" s="149"/>
      <c r="E2" s="149"/>
      <c r="F2" s="149"/>
      <c r="G2" s="149"/>
      <c r="H2" s="149"/>
      <c r="I2" s="149"/>
      <c r="J2" s="149"/>
      <c r="K2" s="149"/>
      <c r="L2" s="149"/>
      <c r="M2" s="149"/>
      <c r="N2" s="149"/>
      <c r="O2" s="149"/>
      <c r="P2" s="149"/>
      <c r="Q2" s="149"/>
      <c r="R2" s="149"/>
      <c r="S2" s="149"/>
      <c r="T2" s="149"/>
    </row>
    <row r="3" ht="14.25" customHeight="1" spans="1:20">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c r="T3" s="138"/>
    </row>
    <row r="4" customHeight="1" spans="1:20">
      <c r="A4" s="139" t="str">
        <f>封面!D7&amp;封面!F7</f>
        <v>产权持有人：杭州汽轮新能源有限公司</v>
      </c>
      <c r="F4" s="150"/>
      <c r="G4" s="150"/>
      <c r="H4" s="150"/>
      <c r="I4" s="150"/>
      <c r="J4" s="150"/>
      <c r="K4" s="150"/>
      <c r="L4" s="150"/>
      <c r="M4" s="150"/>
      <c r="N4" s="1096"/>
      <c r="O4" s="150"/>
      <c r="P4" s="150"/>
      <c r="Q4" s="150"/>
      <c r="R4" s="150"/>
      <c r="S4" s="163" t="s">
        <v>120</v>
      </c>
      <c r="T4" s="163"/>
    </row>
    <row r="5" s="138" customFormat="1" customHeight="1" spans="1:20">
      <c r="A5" s="152" t="s">
        <v>183</v>
      </c>
      <c r="B5" s="272" t="s">
        <v>340</v>
      </c>
      <c r="C5" s="272" t="s">
        <v>331</v>
      </c>
      <c r="D5" s="153" t="s">
        <v>341</v>
      </c>
      <c r="E5" s="152" t="s">
        <v>342</v>
      </c>
      <c r="F5" s="170" t="s">
        <v>264</v>
      </c>
      <c r="G5" s="1085" t="s">
        <v>343</v>
      </c>
      <c r="H5" s="1086" t="s">
        <v>344</v>
      </c>
      <c r="I5" s="1085" t="s">
        <v>345</v>
      </c>
      <c r="J5" s="1085" t="s">
        <v>346</v>
      </c>
      <c r="K5" s="1085" t="s">
        <v>347</v>
      </c>
      <c r="L5" s="1085" t="s">
        <v>348</v>
      </c>
      <c r="M5" s="1104" t="s">
        <v>349</v>
      </c>
      <c r="N5" s="1105" t="s">
        <v>350</v>
      </c>
      <c r="O5" s="1091" t="s">
        <v>292</v>
      </c>
      <c r="P5" s="170" t="s">
        <v>265</v>
      </c>
      <c r="Q5" s="170" t="s">
        <v>266</v>
      </c>
      <c r="R5" s="170" t="s">
        <v>293</v>
      </c>
      <c r="S5" s="152" t="s">
        <v>186</v>
      </c>
      <c r="T5" s="231"/>
    </row>
    <row r="6" customHeight="1" spans="1:19">
      <c r="A6" s="156"/>
      <c r="B6" s="267"/>
      <c r="C6" s="272"/>
      <c r="D6" s="1101"/>
      <c r="E6" s="371" t="str">
        <f>IF(D6="","",CHOOSE(MATCH((#REF!-D6),应收账款!$B$41:$B$47,1),应收账款!$C$41,应收账款!$C$42,应收账款!$C$43,应收账款!$C$44,应收账款!$C$45,应收账款!$C$46,应收账款!$C$47))</f>
        <v/>
      </c>
      <c r="F6" s="159"/>
      <c r="G6" s="1087"/>
      <c r="H6" s="1087"/>
      <c r="I6" s="1087"/>
      <c r="J6" s="1087"/>
      <c r="K6" s="1087"/>
      <c r="L6" s="1087"/>
      <c r="M6" s="1087">
        <f t="shared" ref="M6:M26" si="0">SUM(G6:L6)-F6</f>
        <v>0</v>
      </c>
      <c r="N6" s="1095"/>
      <c r="O6" s="1095"/>
      <c r="P6" s="159">
        <f>F6+O6</f>
        <v>0</v>
      </c>
      <c r="Q6" s="159"/>
      <c r="R6" s="159" t="str">
        <f>IF(P6=0,"",(Q6-P6)/P6*100)</f>
        <v/>
      </c>
      <c r="S6" s="164"/>
    </row>
    <row r="7" customHeight="1" spans="1:19">
      <c r="A7" s="156"/>
      <c r="B7" s="267"/>
      <c r="C7" s="270"/>
      <c r="D7" s="158"/>
      <c r="E7" s="371" t="str">
        <f>IF(D7="","",CHOOSE(MATCH((#REF!-D7),应收账款!$B$41:$B$47,1),应收账款!$C$41,应收账款!$C$42,应收账款!$C$43,应收账款!$C$44,应收账款!$C$45,应收账款!$C$46,应收账款!$C$47))</f>
        <v/>
      </c>
      <c r="F7" s="159"/>
      <c r="G7" s="1087"/>
      <c r="H7" s="1087"/>
      <c r="I7" s="1087"/>
      <c r="J7" s="1087"/>
      <c r="K7" s="1087"/>
      <c r="L7" s="1087"/>
      <c r="M7" s="1087">
        <f t="shared" si="0"/>
        <v>0</v>
      </c>
      <c r="N7" s="1095"/>
      <c r="O7" s="1095"/>
      <c r="P7" s="159">
        <f t="shared" ref="P7:P25" si="1">F7+O7</f>
        <v>0</v>
      </c>
      <c r="Q7" s="159"/>
      <c r="R7" s="159" t="str">
        <f>IF(P7=0,"",(Q7-P7)/P7*100)</f>
        <v/>
      </c>
      <c r="S7" s="164"/>
    </row>
    <row r="8" customHeight="1" spans="1:19">
      <c r="A8" s="156"/>
      <c r="B8" s="267"/>
      <c r="C8" s="272"/>
      <c r="D8" s="158"/>
      <c r="E8" s="371" t="str">
        <f>IF(D8="","",CHOOSE(MATCH((#REF!-D8),应收账款!$B$41:$B$47,1),应收账款!$C$41,应收账款!$C$42,应收账款!$C$43,应收账款!$C$44,应收账款!$C$45,应收账款!$C$46,应收账款!$C$47))</f>
        <v/>
      </c>
      <c r="F8" s="159"/>
      <c r="G8" s="1087"/>
      <c r="H8" s="1087"/>
      <c r="I8" s="1087"/>
      <c r="J8" s="1087"/>
      <c r="K8" s="1087"/>
      <c r="L8" s="1087"/>
      <c r="M8" s="1087">
        <f t="shared" si="0"/>
        <v>0</v>
      </c>
      <c r="N8" s="1095"/>
      <c r="O8" s="1095"/>
      <c r="P8" s="159">
        <f t="shared" si="1"/>
        <v>0</v>
      </c>
      <c r="Q8" s="159"/>
      <c r="R8" s="159" t="str">
        <f t="shared" ref="R8:R29" si="2">IF(P8=0,"",(Q8-P8)/P8*100)</f>
        <v/>
      </c>
      <c r="S8" s="164"/>
    </row>
    <row r="9" customHeight="1" spans="1:19">
      <c r="A9" s="156"/>
      <c r="B9" s="267"/>
      <c r="C9" s="270"/>
      <c r="D9" s="158"/>
      <c r="E9" s="371" t="str">
        <f>IF(D9="","",CHOOSE(MATCH((#REF!-D9),应收账款!$B$41:$B$47,1),应收账款!$C$41,应收账款!$C$42,应收账款!$C$43,应收账款!$C$44,应收账款!$C$45,应收账款!$C$46,应收账款!$C$47))</f>
        <v/>
      </c>
      <c r="F9" s="159"/>
      <c r="G9" s="1087"/>
      <c r="H9" s="1087"/>
      <c r="I9" s="1087"/>
      <c r="J9" s="1087"/>
      <c r="K9" s="1087"/>
      <c r="L9" s="1087"/>
      <c r="M9" s="1087">
        <f t="shared" si="0"/>
        <v>0</v>
      </c>
      <c r="N9" s="1095"/>
      <c r="O9" s="1095"/>
      <c r="P9" s="159">
        <f t="shared" si="1"/>
        <v>0</v>
      </c>
      <c r="Q9" s="159"/>
      <c r="R9" s="159" t="str">
        <f t="shared" si="2"/>
        <v/>
      </c>
      <c r="S9" s="164"/>
    </row>
    <row r="10" customHeight="1" spans="1:19">
      <c r="A10" s="156"/>
      <c r="B10" s="267"/>
      <c r="C10" s="272"/>
      <c r="D10" s="158"/>
      <c r="E10" s="371" t="str">
        <f>IF(D10="","",CHOOSE(MATCH((#REF!-D10),应收账款!$B$41:$B$47,1),应收账款!$C$41,应收账款!$C$42,应收账款!$C$43,应收账款!$C$44,应收账款!$C$45,应收账款!$C$46,应收账款!$C$47))</f>
        <v/>
      </c>
      <c r="F10" s="159"/>
      <c r="G10" s="1087"/>
      <c r="H10" s="1087"/>
      <c r="I10" s="1087"/>
      <c r="J10" s="1087"/>
      <c r="K10" s="1087"/>
      <c r="L10" s="1087"/>
      <c r="M10" s="1087">
        <f t="shared" si="0"/>
        <v>0</v>
      </c>
      <c r="N10" s="1095"/>
      <c r="O10" s="1095"/>
      <c r="P10" s="159">
        <f t="shared" si="1"/>
        <v>0</v>
      </c>
      <c r="Q10" s="159"/>
      <c r="R10" s="159" t="str">
        <f t="shared" si="2"/>
        <v/>
      </c>
      <c r="S10" s="164"/>
    </row>
    <row r="11" customHeight="1" spans="1:19">
      <c r="A11" s="156"/>
      <c r="B11" s="267"/>
      <c r="C11" s="270"/>
      <c r="D11" s="158"/>
      <c r="E11" s="371" t="str">
        <f>IF(D11="","",CHOOSE(MATCH((#REF!-D11),应收账款!$B$41:$B$47,1),应收账款!$C$41,应收账款!$C$42,应收账款!$C$43,应收账款!$C$44,应收账款!$C$45,应收账款!$C$46,应收账款!$C$47))</f>
        <v/>
      </c>
      <c r="F11" s="159"/>
      <c r="G11" s="1087"/>
      <c r="H11" s="1087"/>
      <c r="I11" s="1087"/>
      <c r="J11" s="1087"/>
      <c r="K11" s="1087"/>
      <c r="L11" s="1087"/>
      <c r="M11" s="1087">
        <f t="shared" si="0"/>
        <v>0</v>
      </c>
      <c r="N11" s="1095"/>
      <c r="O11" s="1095"/>
      <c r="P11" s="159">
        <f t="shared" si="1"/>
        <v>0</v>
      </c>
      <c r="Q11" s="159"/>
      <c r="R11" s="159" t="str">
        <f t="shared" si="2"/>
        <v/>
      </c>
      <c r="S11" s="164"/>
    </row>
    <row r="12" customHeight="1" spans="1:19">
      <c r="A12" s="156"/>
      <c r="B12" s="267"/>
      <c r="C12" s="270"/>
      <c r="D12" s="158"/>
      <c r="E12" s="371" t="str">
        <f>IF(D12="","",CHOOSE(MATCH((#REF!-D12),应收账款!$B$41:$B$47,1),应收账款!$C$41,应收账款!$C$42,应收账款!$C$43,应收账款!$C$44,应收账款!$C$45,应收账款!$C$46,应收账款!$C$47))</f>
        <v/>
      </c>
      <c r="F12" s="159"/>
      <c r="G12" s="1087"/>
      <c r="H12" s="1087"/>
      <c r="I12" s="1087"/>
      <c r="J12" s="1087"/>
      <c r="K12" s="1087"/>
      <c r="L12" s="1087"/>
      <c r="M12" s="1087">
        <f t="shared" si="0"/>
        <v>0</v>
      </c>
      <c r="N12" s="1095"/>
      <c r="O12" s="1095"/>
      <c r="P12" s="159">
        <f t="shared" si="1"/>
        <v>0</v>
      </c>
      <c r="Q12" s="159"/>
      <c r="R12" s="159" t="str">
        <f t="shared" si="2"/>
        <v/>
      </c>
      <c r="S12" s="164"/>
    </row>
    <row r="13" customHeight="1" spans="1:19">
      <c r="A13" s="156"/>
      <c r="B13" s="267"/>
      <c r="C13" s="270"/>
      <c r="D13" s="158"/>
      <c r="E13" s="371" t="str">
        <f>IF(D13="","",CHOOSE(MATCH((#REF!-D13),应收账款!$B$41:$B$47,1),应收账款!$C$41,应收账款!$C$42,应收账款!$C$43,应收账款!$C$44,应收账款!$C$45,应收账款!$C$46,应收账款!$C$47))</f>
        <v/>
      </c>
      <c r="F13" s="159"/>
      <c r="G13" s="1087"/>
      <c r="H13" s="1087"/>
      <c r="I13" s="1087"/>
      <c r="J13" s="1087"/>
      <c r="K13" s="1087"/>
      <c r="L13" s="1087"/>
      <c r="M13" s="1087">
        <f t="shared" si="0"/>
        <v>0</v>
      </c>
      <c r="N13" s="1095"/>
      <c r="O13" s="1095"/>
      <c r="P13" s="159">
        <f t="shared" si="1"/>
        <v>0</v>
      </c>
      <c r="Q13" s="159"/>
      <c r="R13" s="159" t="str">
        <f t="shared" si="2"/>
        <v/>
      </c>
      <c r="S13" s="164"/>
    </row>
    <row r="14" customHeight="1" spans="1:29">
      <c r="A14" s="156"/>
      <c r="B14" s="267"/>
      <c r="C14" s="270"/>
      <c r="D14" s="158"/>
      <c r="E14" s="371" t="str">
        <f>IF(D14="","",CHOOSE(MATCH((#REF!-D14),应收账款!$B$41:$B$47,1),应收账款!$C$41,应收账款!$C$42,应收账款!$C$43,应收账款!$C$44,应收账款!$C$45,应收账款!$C$46,应收账款!$C$47))</f>
        <v/>
      </c>
      <c r="F14" s="159"/>
      <c r="G14" s="1087"/>
      <c r="H14" s="1087"/>
      <c r="I14" s="1087"/>
      <c r="J14" s="1087"/>
      <c r="K14" s="1087"/>
      <c r="L14" s="1087"/>
      <c r="M14" s="1087">
        <f t="shared" si="0"/>
        <v>0</v>
      </c>
      <c r="N14" s="1095"/>
      <c r="O14" s="1095"/>
      <c r="P14" s="159">
        <f t="shared" si="1"/>
        <v>0</v>
      </c>
      <c r="Q14" s="159"/>
      <c r="R14" s="159" t="str">
        <f t="shared" si="2"/>
        <v/>
      </c>
      <c r="S14" s="164"/>
      <c r="Y14" s="289"/>
      <c r="Z14" s="289"/>
      <c r="AA14" s="289"/>
      <c r="AB14" s="289"/>
      <c r="AC14" s="289"/>
    </row>
    <row r="15" customHeight="1" spans="1:33">
      <c r="A15" s="156"/>
      <c r="B15" s="267"/>
      <c r="C15" s="270"/>
      <c r="D15" s="158"/>
      <c r="E15" s="371" t="str">
        <f>IF(D15="","",CHOOSE(MATCH((#REF!-D15),应收账款!$B$41:$B$47,1),应收账款!$C$41,应收账款!$C$42,应收账款!$C$43,应收账款!$C$44,应收账款!$C$45,应收账款!$C$46,应收账款!$C$47))</f>
        <v/>
      </c>
      <c r="F15" s="159"/>
      <c r="G15" s="1087"/>
      <c r="H15" s="1087"/>
      <c r="I15" s="1087"/>
      <c r="J15" s="1087"/>
      <c r="K15" s="1087"/>
      <c r="L15" s="1087"/>
      <c r="M15" s="1087">
        <f t="shared" si="0"/>
        <v>0</v>
      </c>
      <c r="N15" s="1095"/>
      <c r="O15" s="1095"/>
      <c r="P15" s="159">
        <f t="shared" si="1"/>
        <v>0</v>
      </c>
      <c r="Q15" s="159"/>
      <c r="R15" s="159" t="str">
        <f t="shared" si="2"/>
        <v/>
      </c>
      <c r="S15" s="164"/>
      <c r="AE15" s="289"/>
      <c r="AF15" s="289"/>
      <c r="AG15" s="289"/>
    </row>
    <row r="16" customHeight="1" spans="1:21">
      <c r="A16" s="156"/>
      <c r="B16" s="267"/>
      <c r="C16" s="270"/>
      <c r="D16" s="158"/>
      <c r="E16" s="371" t="str">
        <f>IF(D16="","",CHOOSE(MATCH((#REF!-D16),应收账款!$B$41:$B$47,1),应收账款!$C$41,应收账款!$C$42,应收账款!$C$43,应收账款!$C$44,应收账款!$C$45,应收账款!$C$46,应收账款!$C$47))</f>
        <v/>
      </c>
      <c r="F16" s="159"/>
      <c r="G16" s="1087"/>
      <c r="H16" s="1087"/>
      <c r="I16" s="1087"/>
      <c r="J16" s="1087"/>
      <c r="K16" s="1087"/>
      <c r="L16" s="1087"/>
      <c r="M16" s="1087">
        <f t="shared" si="0"/>
        <v>0</v>
      </c>
      <c r="N16" s="1095"/>
      <c r="O16" s="1095"/>
      <c r="P16" s="159">
        <f t="shared" si="1"/>
        <v>0</v>
      </c>
      <c r="Q16" s="159"/>
      <c r="R16" s="159" t="str">
        <f t="shared" si="2"/>
        <v/>
      </c>
      <c r="S16" s="164"/>
      <c r="U16" s="799"/>
    </row>
    <row r="17" customHeight="1" spans="1:31">
      <c r="A17" s="156"/>
      <c r="B17" s="267"/>
      <c r="C17" s="270"/>
      <c r="D17" s="158"/>
      <c r="E17" s="371" t="str">
        <f>IF(D17="","",CHOOSE(MATCH((#REF!-D17),应收账款!$B$41:$B$47,1),应收账款!$C$41,应收账款!$C$42,应收账款!$C$43,应收账款!$C$44,应收账款!$C$45,应收账款!$C$46,应收账款!$C$47))</f>
        <v/>
      </c>
      <c r="F17" s="159"/>
      <c r="G17" s="1087"/>
      <c r="H17" s="1087"/>
      <c r="I17" s="1087"/>
      <c r="J17" s="1087"/>
      <c r="K17" s="1087"/>
      <c r="L17" s="1087"/>
      <c r="M17" s="1087">
        <f t="shared" si="0"/>
        <v>0</v>
      </c>
      <c r="N17" s="1095"/>
      <c r="O17" s="1095"/>
      <c r="P17" s="159">
        <f t="shared" si="1"/>
        <v>0</v>
      </c>
      <c r="Q17" s="159"/>
      <c r="R17" s="159" t="str">
        <f t="shared" si="2"/>
        <v/>
      </c>
      <c r="S17" s="164"/>
      <c r="AE17" s="289"/>
    </row>
    <row r="18" customHeight="1" spans="1:19">
      <c r="A18" s="156"/>
      <c r="B18" s="267"/>
      <c r="C18" s="270"/>
      <c r="D18" s="158"/>
      <c r="E18" s="371" t="str">
        <f>IF(D18="","",CHOOSE(MATCH((#REF!-D18),应收账款!$B$41:$B$47,1),应收账款!$C$41,应收账款!$C$42,应收账款!$C$43,应收账款!$C$44,应收账款!$C$45,应收账款!$C$46,应收账款!$C$47))</f>
        <v/>
      </c>
      <c r="F18" s="159"/>
      <c r="G18" s="1087"/>
      <c r="H18" s="1087"/>
      <c r="I18" s="1087"/>
      <c r="J18" s="1087"/>
      <c r="K18" s="1087"/>
      <c r="L18" s="1087"/>
      <c r="M18" s="1087">
        <f t="shared" si="0"/>
        <v>0</v>
      </c>
      <c r="N18" s="1095"/>
      <c r="O18" s="1095"/>
      <c r="P18" s="159">
        <f t="shared" si="1"/>
        <v>0</v>
      </c>
      <c r="Q18" s="159"/>
      <c r="R18" s="159" t="str">
        <f t="shared" si="2"/>
        <v/>
      </c>
      <c r="S18" s="164"/>
    </row>
    <row r="19" customHeight="1" spans="1:19">
      <c r="A19" s="156"/>
      <c r="B19" s="267"/>
      <c r="C19" s="270"/>
      <c r="D19" s="158"/>
      <c r="E19" s="371" t="str">
        <f>IF(D19="","",CHOOSE(MATCH((#REF!-D19),应收账款!$B$41:$B$47,1),应收账款!$C$41,应收账款!$C$42,应收账款!$C$43,应收账款!$C$44,应收账款!$C$45,应收账款!$C$46,应收账款!$C$47))</f>
        <v/>
      </c>
      <c r="F19" s="159"/>
      <c r="G19" s="1087"/>
      <c r="H19" s="1087"/>
      <c r="I19" s="1087"/>
      <c r="J19" s="1087"/>
      <c r="K19" s="1087"/>
      <c r="L19" s="1087"/>
      <c r="M19" s="1087">
        <f t="shared" si="0"/>
        <v>0</v>
      </c>
      <c r="N19" s="1095"/>
      <c r="O19" s="1095"/>
      <c r="P19" s="159">
        <f t="shared" si="1"/>
        <v>0</v>
      </c>
      <c r="Q19" s="159"/>
      <c r="R19" s="159" t="str">
        <f t="shared" si="2"/>
        <v/>
      </c>
      <c r="S19" s="164"/>
    </row>
    <row r="20" customHeight="1" spans="1:19">
      <c r="A20" s="156"/>
      <c r="B20" s="267"/>
      <c r="C20" s="270"/>
      <c r="D20" s="158"/>
      <c r="E20" s="371" t="str">
        <f>IF(D20="","",CHOOSE(MATCH((#REF!-D20),应收账款!$B$41:$B$47,1),应收账款!$C$41,应收账款!$C$42,应收账款!$C$43,应收账款!$C$44,应收账款!$C$45,应收账款!$C$46,应收账款!$C$47))</f>
        <v/>
      </c>
      <c r="F20" s="159"/>
      <c r="G20" s="1087"/>
      <c r="H20" s="1087"/>
      <c r="I20" s="1087"/>
      <c r="J20" s="1087"/>
      <c r="K20" s="1087"/>
      <c r="L20" s="1087"/>
      <c r="M20" s="1087">
        <f t="shared" si="0"/>
        <v>0</v>
      </c>
      <c r="N20" s="1095"/>
      <c r="O20" s="1095"/>
      <c r="P20" s="159">
        <f t="shared" si="1"/>
        <v>0</v>
      </c>
      <c r="Q20" s="159"/>
      <c r="R20" s="159" t="str">
        <f t="shared" si="2"/>
        <v/>
      </c>
      <c r="S20" s="164"/>
    </row>
    <row r="21" customHeight="1" spans="1:19">
      <c r="A21" s="156"/>
      <c r="B21" s="267"/>
      <c r="C21" s="270"/>
      <c r="D21" s="158"/>
      <c r="E21" s="371" t="str">
        <f>IF(D21="","",CHOOSE(MATCH((#REF!-D21),应收账款!$B$41:$B$47,1),应收账款!$C$41,应收账款!$C$42,应收账款!$C$43,应收账款!$C$44,应收账款!$C$45,应收账款!$C$46,应收账款!$C$47))</f>
        <v/>
      </c>
      <c r="F21" s="159"/>
      <c r="G21" s="1087"/>
      <c r="H21" s="1087"/>
      <c r="I21" s="1087"/>
      <c r="J21" s="1087"/>
      <c r="K21" s="1087"/>
      <c r="L21" s="1087"/>
      <c r="M21" s="1087">
        <f t="shared" si="0"/>
        <v>0</v>
      </c>
      <c r="N21" s="1095"/>
      <c r="O21" s="1095"/>
      <c r="P21" s="159">
        <f t="shared" si="1"/>
        <v>0</v>
      </c>
      <c r="Q21" s="159"/>
      <c r="R21" s="159" t="str">
        <f t="shared" si="2"/>
        <v/>
      </c>
      <c r="S21" s="164"/>
    </row>
    <row r="22" customHeight="1" spans="1:19">
      <c r="A22" s="156"/>
      <c r="B22" s="267"/>
      <c r="C22" s="270"/>
      <c r="D22" s="158"/>
      <c r="E22" s="371" t="str">
        <f>IF(D22="","",CHOOSE(MATCH((#REF!-D22),应收账款!$B$41:$B$47,1),应收账款!$C$41,应收账款!$C$42,应收账款!$C$43,应收账款!$C$44,应收账款!$C$45,应收账款!$C$46,应收账款!$C$47))</f>
        <v/>
      </c>
      <c r="F22" s="159"/>
      <c r="G22" s="1087"/>
      <c r="H22" s="1087"/>
      <c r="I22" s="1087"/>
      <c r="J22" s="1087"/>
      <c r="K22" s="1087"/>
      <c r="L22" s="1087"/>
      <c r="M22" s="1087">
        <f t="shared" si="0"/>
        <v>0</v>
      </c>
      <c r="N22" s="1095"/>
      <c r="O22" s="1095"/>
      <c r="P22" s="159">
        <f t="shared" si="1"/>
        <v>0</v>
      </c>
      <c r="Q22" s="159"/>
      <c r="R22" s="159" t="str">
        <f t="shared" si="2"/>
        <v/>
      </c>
      <c r="S22" s="164"/>
    </row>
    <row r="23" customHeight="1" spans="1:19">
      <c r="A23" s="156"/>
      <c r="B23" s="267"/>
      <c r="C23" s="270"/>
      <c r="D23" s="158"/>
      <c r="E23" s="371" t="str">
        <f>IF(D23="","",CHOOSE(MATCH((#REF!-D23),应收账款!$B$41:$B$47,1),应收账款!$C$41,应收账款!$C$42,应收账款!$C$43,应收账款!$C$44,应收账款!$C$45,应收账款!$C$46,应收账款!$C$47))</f>
        <v/>
      </c>
      <c r="F23" s="159"/>
      <c r="G23" s="1087"/>
      <c r="H23" s="1087"/>
      <c r="I23" s="1087"/>
      <c r="J23" s="1087"/>
      <c r="K23" s="1087"/>
      <c r="L23" s="1087"/>
      <c r="M23" s="1087">
        <f t="shared" si="0"/>
        <v>0</v>
      </c>
      <c r="N23" s="1095"/>
      <c r="O23" s="1095"/>
      <c r="P23" s="159">
        <f t="shared" si="1"/>
        <v>0</v>
      </c>
      <c r="Q23" s="159"/>
      <c r="R23" s="159" t="str">
        <f t="shared" si="2"/>
        <v/>
      </c>
      <c r="S23" s="164"/>
    </row>
    <row r="24" customHeight="1" spans="1:19">
      <c r="A24" s="156"/>
      <c r="B24" s="267"/>
      <c r="C24" s="270"/>
      <c r="D24" s="158"/>
      <c r="E24" s="371" t="str">
        <f>IF(D24="","",CHOOSE(MATCH((#REF!-D24),应收账款!$B$41:$B$47,1),应收账款!$C$41,应收账款!$C$42,应收账款!$C$43,应收账款!$C$44,应收账款!$C$45,应收账款!$C$46,应收账款!$C$47))</f>
        <v/>
      </c>
      <c r="F24" s="159"/>
      <c r="G24" s="1087"/>
      <c r="H24" s="1087"/>
      <c r="I24" s="1087"/>
      <c r="J24" s="1087"/>
      <c r="K24" s="1087"/>
      <c r="L24" s="1087"/>
      <c r="M24" s="1087">
        <f t="shared" si="0"/>
        <v>0</v>
      </c>
      <c r="N24" s="1095"/>
      <c r="O24" s="1095"/>
      <c r="P24" s="159">
        <f t="shared" si="1"/>
        <v>0</v>
      </c>
      <c r="Q24" s="159"/>
      <c r="R24" s="159" t="str">
        <f t="shared" si="2"/>
        <v/>
      </c>
      <c r="S24" s="164"/>
    </row>
    <row r="25" customHeight="1" spans="1:19">
      <c r="A25" s="156"/>
      <c r="B25" s="267"/>
      <c r="C25" s="270"/>
      <c r="D25" s="158"/>
      <c r="E25" s="371" t="str">
        <f>IF(D25="","",CHOOSE(MATCH((#REF!-D25),应收账款!$B$41:$B$47,1),应收账款!$C$41,应收账款!$C$42,应收账款!$C$43,应收账款!$C$44,应收账款!$C$45,应收账款!$C$46,应收账款!$C$47))</f>
        <v/>
      </c>
      <c r="F25" s="159"/>
      <c r="G25" s="1087"/>
      <c r="H25" s="1087"/>
      <c r="I25" s="1087"/>
      <c r="J25" s="1087"/>
      <c r="K25" s="1087"/>
      <c r="L25" s="1087"/>
      <c r="M25" s="1087">
        <f t="shared" si="0"/>
        <v>0</v>
      </c>
      <c r="N25" s="1095"/>
      <c r="O25" s="1095"/>
      <c r="P25" s="159">
        <f t="shared" si="1"/>
        <v>0</v>
      </c>
      <c r="Q25" s="159"/>
      <c r="R25" s="159" t="str">
        <f t="shared" si="2"/>
        <v/>
      </c>
      <c r="S25" s="164"/>
    </row>
    <row r="26" customHeight="1" spans="1:19">
      <c r="A26" s="161" t="s">
        <v>337</v>
      </c>
      <c r="B26" s="227"/>
      <c r="C26" s="270"/>
      <c r="D26" s="158"/>
      <c r="E26" s="156"/>
      <c r="F26" s="159">
        <f t="shared" ref="F26:L26" si="3">SUM(F6:F25)</f>
        <v>0</v>
      </c>
      <c r="G26" s="1087">
        <f t="shared" si="3"/>
        <v>0</v>
      </c>
      <c r="H26" s="1087">
        <f t="shared" si="3"/>
        <v>0</v>
      </c>
      <c r="I26" s="1087">
        <f t="shared" si="3"/>
        <v>0</v>
      </c>
      <c r="J26" s="1087">
        <f t="shared" si="3"/>
        <v>0</v>
      </c>
      <c r="K26" s="1087">
        <f t="shared" si="3"/>
        <v>0</v>
      </c>
      <c r="L26" s="1087">
        <f t="shared" si="3"/>
        <v>0</v>
      </c>
      <c r="M26" s="1087">
        <f t="shared" si="0"/>
        <v>0</v>
      </c>
      <c r="N26" s="1095">
        <f>SUM(N6:N25)</f>
        <v>0</v>
      </c>
      <c r="O26" s="1095"/>
      <c r="P26" s="159">
        <f>SUM(P6:P25)</f>
        <v>0</v>
      </c>
      <c r="Q26" s="159">
        <f>SUM(Q6:Q25)</f>
        <v>0</v>
      </c>
      <c r="R26" s="159" t="str">
        <f t="shared" si="2"/>
        <v/>
      </c>
      <c r="S26" s="164"/>
    </row>
    <row r="27" customHeight="1" spans="1:19">
      <c r="A27" s="161" t="s">
        <v>351</v>
      </c>
      <c r="B27" s="227"/>
      <c r="C27" s="270"/>
      <c r="D27" s="158"/>
      <c r="E27" s="156"/>
      <c r="F27" s="159"/>
      <c r="G27" s="1087"/>
      <c r="H27" s="1087"/>
      <c r="I27" s="1087"/>
      <c r="J27" s="1087"/>
      <c r="K27" s="1087"/>
      <c r="L27" s="1087"/>
      <c r="M27" s="1087"/>
      <c r="N27" s="1095"/>
      <c r="O27" s="1095"/>
      <c r="P27" s="159">
        <f>F27+O27</f>
        <v>0</v>
      </c>
      <c r="Q27" s="159"/>
      <c r="R27" s="159" t="str">
        <f t="shared" si="2"/>
        <v/>
      </c>
      <c r="S27" s="164"/>
    </row>
    <row r="28" customHeight="1" spans="1:19">
      <c r="A28" s="161" t="s">
        <v>352</v>
      </c>
      <c r="B28" s="227"/>
      <c r="C28" s="270"/>
      <c r="D28" s="158"/>
      <c r="E28" s="156"/>
      <c r="F28" s="159"/>
      <c r="G28" s="1087"/>
      <c r="H28" s="1087"/>
      <c r="I28" s="1087"/>
      <c r="J28" s="1087"/>
      <c r="K28" s="1087"/>
      <c r="L28" s="1087"/>
      <c r="M28" s="1087"/>
      <c r="N28" s="1095"/>
      <c r="O28" s="1095"/>
      <c r="P28" s="159"/>
      <c r="Q28" s="159">
        <f>P27</f>
        <v>0</v>
      </c>
      <c r="R28" s="159" t="str">
        <f t="shared" si="2"/>
        <v/>
      </c>
      <c r="S28" s="164"/>
    </row>
    <row r="29" customHeight="1" spans="1:19">
      <c r="A29" s="161" t="s">
        <v>353</v>
      </c>
      <c r="B29" s="227"/>
      <c r="C29" s="279"/>
      <c r="D29" s="158"/>
      <c r="E29" s="164"/>
      <c r="F29" s="159">
        <f>F26-F27-F28</f>
        <v>0</v>
      </c>
      <c r="G29" s="1087">
        <f t="shared" ref="G29:N29" si="4">G26-G27-G28</f>
        <v>0</v>
      </c>
      <c r="H29" s="1087">
        <f t="shared" si="4"/>
        <v>0</v>
      </c>
      <c r="I29" s="1087">
        <f t="shared" si="4"/>
        <v>0</v>
      </c>
      <c r="J29" s="1087">
        <f t="shared" si="4"/>
        <v>0</v>
      </c>
      <c r="K29" s="1087">
        <f t="shared" si="4"/>
        <v>0</v>
      </c>
      <c r="L29" s="1087">
        <f t="shared" si="4"/>
        <v>0</v>
      </c>
      <c r="M29" s="1087">
        <f t="shared" si="4"/>
        <v>0</v>
      </c>
      <c r="N29" s="1095">
        <f t="shared" si="4"/>
        <v>0</v>
      </c>
      <c r="O29" s="1095"/>
      <c r="P29" s="159">
        <f>P26-P27-P28</f>
        <v>0</v>
      </c>
      <c r="Q29" s="159">
        <f>Q26-Q27-Q28</f>
        <v>0</v>
      </c>
      <c r="R29" s="159" t="str">
        <f t="shared" si="2"/>
        <v/>
      </c>
      <c r="S29" s="164"/>
    </row>
    <row r="30" customHeight="1" spans="1:18">
      <c r="A30" s="139" t="str">
        <f>封面!D11&amp;封面!G11</f>
        <v>产权持有单位填表人：丁旭伟</v>
      </c>
      <c r="F30" s="150"/>
      <c r="G30" s="150"/>
      <c r="H30" s="150"/>
      <c r="I30" s="150"/>
      <c r="J30" s="150"/>
      <c r="K30" s="150"/>
      <c r="L30" s="150"/>
      <c r="M30" s="150"/>
      <c r="N30" s="1096"/>
      <c r="O30" s="1096"/>
      <c r="P30" s="150" t="str">
        <f>"评估人员："&amp;封面!G20</f>
        <v>评估人员：江宛烨</v>
      </c>
      <c r="Q30" s="150"/>
      <c r="R30" s="150"/>
    </row>
    <row r="31" customHeight="1" spans="1:18">
      <c r="A31" s="139" t="str">
        <f>CONCATENATE(封面!D13,封面!F13,封面!G13,封面!H13,封面!I13,封面!J13,封面!K13)</f>
        <v>填表日期：2023年11月7日</v>
      </c>
      <c r="F31" s="150"/>
      <c r="G31" s="150"/>
      <c r="H31" s="150"/>
      <c r="I31" s="150"/>
      <c r="J31" s="150"/>
      <c r="K31" s="150"/>
      <c r="L31" s="150"/>
      <c r="M31" s="150"/>
      <c r="N31" s="1096"/>
      <c r="O31" s="1096"/>
      <c r="P31" s="150"/>
      <c r="Q31" s="150"/>
      <c r="R31" s="150"/>
    </row>
    <row r="32" customHeight="1" spans="2:18">
      <c r="B32" s="742" t="s">
        <v>354</v>
      </c>
      <c r="C32" s="289" t="s">
        <v>355</v>
      </c>
      <c r="F32" s="150"/>
      <c r="G32" s="150"/>
      <c r="H32" s="150"/>
      <c r="I32" s="150"/>
      <c r="J32" s="150"/>
      <c r="K32" s="150"/>
      <c r="L32" s="150"/>
      <c r="M32" s="150"/>
      <c r="N32" s="1096"/>
      <c r="O32" s="1096"/>
      <c r="P32" s="150"/>
      <c r="Q32" s="150"/>
      <c r="R32" s="150"/>
    </row>
    <row r="33" customHeight="1" spans="2:18">
      <c r="B33" s="742" t="s">
        <v>356</v>
      </c>
      <c r="C33" s="139" t="s">
        <v>357</v>
      </c>
      <c r="F33" s="150"/>
      <c r="G33" s="150"/>
      <c r="H33" s="150"/>
      <c r="I33" s="150"/>
      <c r="J33" s="150"/>
      <c r="K33" s="150"/>
      <c r="L33" s="150"/>
      <c r="M33" s="150"/>
      <c r="N33" s="1096"/>
      <c r="O33" s="1096"/>
      <c r="P33" s="150"/>
      <c r="Q33" s="150"/>
      <c r="R33" s="150"/>
    </row>
    <row r="34" customHeight="1" spans="3:18">
      <c r="C34" s="139" t="s">
        <v>358</v>
      </c>
      <c r="F34" s="150"/>
      <c r="G34" s="150"/>
      <c r="H34" s="150"/>
      <c r="I34" s="150"/>
      <c r="J34" s="150"/>
      <c r="K34" s="150"/>
      <c r="L34" s="150"/>
      <c r="M34" s="150"/>
      <c r="N34" s="1096"/>
      <c r="O34" s="1096"/>
      <c r="P34" s="150"/>
      <c r="Q34" s="150"/>
      <c r="R34" s="150"/>
    </row>
    <row r="35" ht="15" customHeight="1" spans="3:18">
      <c r="C35" s="139" t="s">
        <v>359</v>
      </c>
      <c r="F35" s="150"/>
      <c r="G35" s="150"/>
      <c r="H35" s="150"/>
      <c r="I35" s="150"/>
      <c r="J35" s="150"/>
      <c r="K35" s="150"/>
      <c r="L35" s="150"/>
      <c r="M35" s="150"/>
      <c r="N35" s="1096"/>
      <c r="O35" s="1096"/>
      <c r="P35" s="150"/>
      <c r="Q35" s="150"/>
      <c r="R35" s="150"/>
    </row>
    <row r="36" customHeight="1" spans="3:18">
      <c r="C36" s="139" t="s">
        <v>360</v>
      </c>
      <c r="F36" s="150"/>
      <c r="G36" s="150"/>
      <c r="H36" s="150"/>
      <c r="I36" s="150"/>
      <c r="J36" s="150"/>
      <c r="K36" s="150"/>
      <c r="L36" s="150"/>
      <c r="M36" s="150"/>
      <c r="N36" s="1096"/>
      <c r="O36" s="1096"/>
      <c r="P36" s="150"/>
      <c r="Q36" s="150"/>
      <c r="R36" s="150"/>
    </row>
    <row r="37" customHeight="1" spans="6:18">
      <c r="F37" s="150"/>
      <c r="G37" s="150"/>
      <c r="H37" s="150"/>
      <c r="I37" s="150"/>
      <c r="J37" s="150"/>
      <c r="K37" s="150"/>
      <c r="L37" s="150"/>
      <c r="M37" s="150"/>
      <c r="N37" s="1096"/>
      <c r="O37" s="1096"/>
      <c r="P37" s="150"/>
      <c r="Q37" s="150"/>
      <c r="R37" s="150"/>
    </row>
    <row r="38" customHeight="1" spans="6:18">
      <c r="F38" s="150"/>
      <c r="G38" s="150"/>
      <c r="H38" s="150"/>
      <c r="I38" s="150"/>
      <c r="J38" s="150"/>
      <c r="K38" s="150"/>
      <c r="L38" s="150"/>
      <c r="M38" s="150"/>
      <c r="N38" s="1096"/>
      <c r="O38" s="1096"/>
      <c r="P38" s="150"/>
      <c r="Q38" s="150"/>
      <c r="R38" s="150"/>
    </row>
    <row r="39" customHeight="1" spans="6:18">
      <c r="F39" s="150"/>
      <c r="G39" s="150"/>
      <c r="H39" s="150"/>
      <c r="I39" s="150"/>
      <c r="J39" s="150"/>
      <c r="K39" s="150"/>
      <c r="L39" s="150"/>
      <c r="M39" s="150"/>
      <c r="N39" s="1096"/>
      <c r="O39" s="1096"/>
      <c r="P39" s="150"/>
      <c r="Q39" s="150"/>
      <c r="R39" s="150"/>
    </row>
    <row r="40" hidden="1" customHeight="1" spans="2:18">
      <c r="B40" s="1088" t="s">
        <v>361</v>
      </c>
      <c r="C40" s="1089"/>
      <c r="D40" s="139"/>
      <c r="F40" s="150"/>
      <c r="G40" s="150"/>
      <c r="H40" s="150"/>
      <c r="I40" s="150"/>
      <c r="J40" s="150"/>
      <c r="K40" s="150"/>
      <c r="L40" s="150"/>
      <c r="M40" s="150"/>
      <c r="N40" s="1096"/>
      <c r="O40" s="1096"/>
      <c r="P40" s="150"/>
      <c r="Q40" s="150"/>
      <c r="R40" s="150"/>
    </row>
    <row r="41" hidden="1" customHeight="1" spans="2:18">
      <c r="B41" s="244">
        <v>0</v>
      </c>
      <c r="C41" s="63" t="s">
        <v>362</v>
      </c>
      <c r="D41" s="139" t="s">
        <v>363</v>
      </c>
      <c r="E41" s="1102"/>
      <c r="F41" s="1103"/>
      <c r="G41" s="150"/>
      <c r="H41" s="150"/>
      <c r="I41" s="150"/>
      <c r="J41" s="1098"/>
      <c r="K41" s="150"/>
      <c r="L41" s="150"/>
      <c r="M41" s="150"/>
      <c r="N41" s="1096"/>
      <c r="O41" s="1096"/>
      <c r="P41" s="150"/>
      <c r="Q41" s="150"/>
      <c r="R41" s="150"/>
    </row>
    <row r="42" hidden="1" customHeight="1" spans="2:18">
      <c r="B42" s="244">
        <v>366</v>
      </c>
      <c r="C42" s="63" t="s">
        <v>364</v>
      </c>
      <c r="D42" s="139" t="s">
        <v>365</v>
      </c>
      <c r="F42" s="150"/>
      <c r="G42" s="150"/>
      <c r="H42" s="150"/>
      <c r="I42" s="150"/>
      <c r="J42" s="150"/>
      <c r="K42" s="150"/>
      <c r="L42" s="150"/>
      <c r="M42" s="150"/>
      <c r="N42" s="1096"/>
      <c r="O42" s="1096"/>
      <c r="P42" s="150"/>
      <c r="Q42" s="150"/>
      <c r="R42" s="150"/>
    </row>
    <row r="43" hidden="1" customHeight="1" spans="2:18">
      <c r="B43" s="244">
        <v>731</v>
      </c>
      <c r="C43" s="63" t="s">
        <v>366</v>
      </c>
      <c r="D43" s="139" t="s">
        <v>367</v>
      </c>
      <c r="F43" s="150"/>
      <c r="G43" s="150"/>
      <c r="H43" s="150"/>
      <c r="I43" s="150"/>
      <c r="J43" s="150"/>
      <c r="K43" s="150"/>
      <c r="L43" s="150"/>
      <c r="M43" s="150"/>
      <c r="N43" s="1096"/>
      <c r="O43" s="1096"/>
      <c r="P43" s="150"/>
      <c r="Q43" s="150"/>
      <c r="R43" s="150"/>
    </row>
    <row r="44" hidden="1" customHeight="1" spans="2:18">
      <c r="B44" s="244">
        <v>1096</v>
      </c>
      <c r="C44" s="63" t="s">
        <v>368</v>
      </c>
      <c r="D44" s="139" t="s">
        <v>369</v>
      </c>
      <c r="E44" s="139" t="s">
        <v>370</v>
      </c>
      <c r="F44" s="150" t="s">
        <v>371</v>
      </c>
      <c r="G44" s="150" t="s">
        <v>372</v>
      </c>
      <c r="H44" s="150" t="s">
        <v>373</v>
      </c>
      <c r="I44" s="150" t="s">
        <v>374</v>
      </c>
      <c r="J44" s="167" t="s">
        <v>375</v>
      </c>
      <c r="K44" s="150"/>
      <c r="L44" s="150"/>
      <c r="M44" s="150"/>
      <c r="N44" s="1096"/>
      <c r="O44" s="1096"/>
      <c r="P44" s="150"/>
      <c r="Q44" s="150"/>
      <c r="R44" s="150"/>
    </row>
    <row r="45" hidden="1" customHeight="1" spans="2:18">
      <c r="B45" s="244">
        <v>1461</v>
      </c>
      <c r="C45" s="63" t="s">
        <v>376</v>
      </c>
      <c r="D45" s="139"/>
      <c r="F45" s="150"/>
      <c r="G45" s="150"/>
      <c r="H45" s="150"/>
      <c r="I45" s="150"/>
      <c r="J45" s="150"/>
      <c r="K45" s="150"/>
      <c r="L45" s="150"/>
      <c r="M45" s="150"/>
      <c r="N45" s="1096"/>
      <c r="O45" s="1096"/>
      <c r="P45" s="150"/>
      <c r="Q45" s="150"/>
      <c r="R45" s="150"/>
    </row>
    <row r="46" hidden="1" customHeight="1" spans="2:18">
      <c r="B46" s="244">
        <v>1826</v>
      </c>
      <c r="C46" s="63" t="s">
        <v>377</v>
      </c>
      <c r="D46" s="139"/>
      <c r="F46" s="150"/>
      <c r="G46" s="150"/>
      <c r="H46" s="150"/>
      <c r="I46" s="150"/>
      <c r="J46" s="150"/>
      <c r="K46" s="150"/>
      <c r="L46" s="150"/>
      <c r="M46" s="150"/>
      <c r="N46" s="1096"/>
      <c r="O46" s="1096"/>
      <c r="P46" s="150"/>
      <c r="Q46" s="150"/>
      <c r="R46" s="150"/>
    </row>
    <row r="47" hidden="1" customHeight="1" spans="2:18">
      <c r="B47" s="244">
        <v>43465</v>
      </c>
      <c r="C47" s="63" t="str">
        <f>""</f>
        <v/>
      </c>
      <c r="D47" s="139"/>
      <c r="F47" s="150"/>
      <c r="G47" s="150"/>
      <c r="H47" s="150"/>
      <c r="I47" s="150"/>
      <c r="J47" s="150"/>
      <c r="K47" s="150"/>
      <c r="L47" s="150"/>
      <c r="M47" s="150"/>
      <c r="N47" s="1096"/>
      <c r="O47" s="1096"/>
      <c r="P47" s="150"/>
      <c r="Q47" s="150"/>
      <c r="R47" s="150"/>
    </row>
  </sheetData>
  <mergeCells count="6">
    <mergeCell ref="A2:S2"/>
    <mergeCell ref="A3:S3"/>
    <mergeCell ref="A26:B26"/>
    <mergeCell ref="A27:B27"/>
    <mergeCell ref="A28:B28"/>
    <mergeCell ref="A29:B29"/>
  </mergeCells>
  <hyperlinks>
    <hyperlink ref="A1" location="索引目录!D13" display="返回索引页"/>
    <hyperlink ref="B1" location="流动汇总!B9" display="返回 "/>
  </hyperlinks>
  <printOptions horizontalCentered="1"/>
  <pageMargins left="0.354166666666667" right="0.354166666666667" top="0.786805555555556" bottom="0.786805555555556" header="1.02291666666667" footer="0.511805555555556"/>
  <pageSetup paperSize="9" scale="55" fitToHeight="0" orientation="landscape"/>
  <headerFooter alignWithMargins="0">
    <oddHeader>&amp;R&amp;"宋体,常规"&amp;10表&amp;"Times New Roman,常规"3-5
&amp;"宋体,常规"共&amp;"Times New Roman,常规"&amp;N&amp;"宋体,常规"页第&amp;"Times New Roman,常规"&amp;P&amp;"宋体,常规"页</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5"/>
    <pageSetUpPr fitToPage="1"/>
  </sheetPr>
  <dimension ref="A1:I29"/>
  <sheetViews>
    <sheetView zoomScale="85" zoomScaleNormal="85" workbookViewId="0">
      <selection activeCell="H12" sqref="H12"/>
    </sheetView>
  </sheetViews>
  <sheetFormatPr defaultColWidth="9" defaultRowHeight="15.75" customHeight="1"/>
  <cols>
    <col min="1" max="1" width="7.66666666666667" style="139" customWidth="1"/>
    <col min="2" max="2" width="26.1666666666667" style="139" customWidth="1"/>
    <col min="3" max="3" width="19.0833333333333" style="139" customWidth="1" outlineLevel="1"/>
    <col min="4" max="6" width="24.1666666666667" style="139" customWidth="1"/>
    <col min="7" max="7" width="15.1666666666667" style="139" customWidth="1"/>
    <col min="8" max="16384" width="9" style="139"/>
  </cols>
  <sheetData>
    <row r="1" ht="13.25" customHeight="1" spans="1:7">
      <c r="A1" s="755" t="s">
        <v>118</v>
      </c>
      <c r="B1" s="143" t="s">
        <v>261</v>
      </c>
      <c r="C1" s="146"/>
      <c r="D1" s="146"/>
      <c r="E1" s="146"/>
      <c r="F1" s="146"/>
      <c r="G1" s="146"/>
    </row>
    <row r="2" s="137" customFormat="1" ht="30" customHeight="1" spans="1:7">
      <c r="A2" s="148" t="s">
        <v>378</v>
      </c>
      <c r="B2" s="149"/>
      <c r="C2" s="149"/>
      <c r="D2" s="149"/>
      <c r="E2" s="149"/>
      <c r="F2" s="149"/>
      <c r="G2" s="149"/>
    </row>
    <row r="3" ht="14.25" customHeight="1" spans="1:7">
      <c r="A3" s="233" t="str">
        <f>CONCATENATE(封面!D9,封面!F9,封面!G9,封面!H9,封面!I9,封面!J9,封面!K9)</f>
        <v>评估基准日：2023年9月30日</v>
      </c>
      <c r="B3" s="233"/>
      <c r="C3" s="233"/>
      <c r="D3" s="233"/>
      <c r="E3" s="233"/>
      <c r="F3" s="233"/>
      <c r="G3" s="233"/>
    </row>
    <row r="4" customHeight="1" spans="1:7">
      <c r="A4" s="234" t="str">
        <f>封面!D7&amp;封面!F7</f>
        <v>产权持有人：杭州汽轮新能源有限公司</v>
      </c>
      <c r="C4" s="150"/>
      <c r="D4" s="150"/>
      <c r="E4" s="150"/>
      <c r="F4" s="150"/>
      <c r="G4" s="317" t="s">
        <v>120</v>
      </c>
    </row>
    <row r="5" s="231" customFormat="1" customHeight="1" spans="1:9">
      <c r="A5" s="236" t="s">
        <v>263</v>
      </c>
      <c r="B5" s="236" t="s">
        <v>252</v>
      </c>
      <c r="C5" s="208" t="s">
        <v>264</v>
      </c>
      <c r="D5" s="208" t="s">
        <v>265</v>
      </c>
      <c r="E5" s="208" t="s">
        <v>266</v>
      </c>
      <c r="F5" s="237" t="s">
        <v>267</v>
      </c>
      <c r="G5" s="208" t="s">
        <v>303</v>
      </c>
      <c r="I5" s="756"/>
    </row>
    <row r="6" customHeight="1" spans="1:7">
      <c r="A6" s="236" t="s">
        <v>379</v>
      </c>
      <c r="B6" s="757" t="s">
        <v>380</v>
      </c>
      <c r="C6" s="159">
        <f>'融资-应收票据'!F27</f>
        <v>0</v>
      </c>
      <c r="D6" s="159">
        <f>'融资-应收票据'!H27</f>
        <v>0</v>
      </c>
      <c r="E6" s="159">
        <f>'融资-应收票据'!I27</f>
        <v>0</v>
      </c>
      <c r="F6" s="159">
        <f>E6-D6</f>
        <v>0</v>
      </c>
      <c r="G6" s="319" t="str">
        <f>IF(D6=0,"",F6/D6*100)</f>
        <v/>
      </c>
    </row>
    <row r="7" customHeight="1" spans="1:7">
      <c r="A7" s="236" t="s">
        <v>381</v>
      </c>
      <c r="B7" s="757" t="s">
        <v>382</v>
      </c>
      <c r="C7" s="159">
        <f>'融资-应收账款'!F29</f>
        <v>0</v>
      </c>
      <c r="D7" s="159">
        <f>'融资-应收账款'!P29</f>
        <v>0</v>
      </c>
      <c r="E7" s="159">
        <f>'融资-应收账款'!Q29</f>
        <v>0</v>
      </c>
      <c r="F7" s="159">
        <f>E7-D7</f>
        <v>0</v>
      </c>
      <c r="G7" s="159" t="str">
        <f>IF(D7=0,"",F7/D7*100)</f>
        <v/>
      </c>
    </row>
    <row r="8" customHeight="1" spans="1:7">
      <c r="A8" s="236"/>
      <c r="B8" s="1107"/>
      <c r="C8" s="159"/>
      <c r="D8" s="159"/>
      <c r="E8" s="159"/>
      <c r="F8" s="159"/>
      <c r="G8" s="159"/>
    </row>
    <row r="9" customHeight="1" spans="1:7">
      <c r="A9" s="156"/>
      <c r="B9" s="164"/>
      <c r="C9" s="159"/>
      <c r="D9" s="159"/>
      <c r="E9" s="159"/>
      <c r="F9" s="159"/>
      <c r="G9" s="159"/>
    </row>
    <row r="10" customHeight="1" spans="1:7">
      <c r="A10" s="156"/>
      <c r="B10" s="164"/>
      <c r="C10" s="159"/>
      <c r="D10" s="159"/>
      <c r="E10" s="159"/>
      <c r="F10" s="159"/>
      <c r="G10" s="159"/>
    </row>
    <row r="11" customHeight="1" spans="1:7">
      <c r="A11" s="156"/>
      <c r="B11" s="164"/>
      <c r="C11" s="159"/>
      <c r="D11" s="159"/>
      <c r="E11" s="159"/>
      <c r="F11" s="159"/>
      <c r="G11" s="159"/>
    </row>
    <row r="12" customHeight="1" spans="1:7">
      <c r="A12" s="156"/>
      <c r="B12" s="164"/>
      <c r="C12" s="159"/>
      <c r="D12" s="159"/>
      <c r="E12" s="159"/>
      <c r="F12" s="159"/>
      <c r="G12" s="159"/>
    </row>
    <row r="13" customHeight="1" spans="1:7">
      <c r="A13" s="156"/>
      <c r="B13" s="164"/>
      <c r="C13" s="159"/>
      <c r="D13" s="159"/>
      <c r="E13" s="159"/>
      <c r="F13" s="159"/>
      <c r="G13" s="159"/>
    </row>
    <row r="14" customHeight="1" spans="1:7">
      <c r="A14" s="156"/>
      <c r="B14" s="164"/>
      <c r="C14" s="159"/>
      <c r="D14" s="159"/>
      <c r="E14" s="159"/>
      <c r="F14" s="159"/>
      <c r="G14" s="159"/>
    </row>
    <row r="15" customHeight="1" spans="1:7">
      <c r="A15" s="156"/>
      <c r="B15" s="164"/>
      <c r="C15" s="159"/>
      <c r="D15" s="159"/>
      <c r="E15" s="159"/>
      <c r="F15" s="159"/>
      <c r="G15" s="159"/>
    </row>
    <row r="16" customHeight="1" spans="1:7">
      <c r="A16" s="156"/>
      <c r="B16" s="164"/>
      <c r="C16" s="159"/>
      <c r="D16" s="159"/>
      <c r="E16" s="159"/>
      <c r="F16" s="159"/>
      <c r="G16" s="159"/>
    </row>
    <row r="17" customHeight="1" spans="1:7">
      <c r="A17" s="156"/>
      <c r="B17" s="164"/>
      <c r="C17" s="159"/>
      <c r="D17" s="159"/>
      <c r="E17" s="159"/>
      <c r="F17" s="159"/>
      <c r="G17" s="159"/>
    </row>
    <row r="18" customHeight="1" spans="1:7">
      <c r="A18" s="156"/>
      <c r="B18" s="164"/>
      <c r="C18" s="159"/>
      <c r="D18" s="159"/>
      <c r="E18" s="159"/>
      <c r="F18" s="159"/>
      <c r="G18" s="159"/>
    </row>
    <row r="19" customHeight="1" spans="1:7">
      <c r="A19" s="156"/>
      <c r="B19" s="164"/>
      <c r="C19" s="159"/>
      <c r="D19" s="159"/>
      <c r="E19" s="159"/>
      <c r="F19" s="159"/>
      <c r="G19" s="159"/>
    </row>
    <row r="20" customHeight="1" spans="1:7">
      <c r="A20" s="156"/>
      <c r="B20" s="164"/>
      <c r="C20" s="159"/>
      <c r="D20" s="159"/>
      <c r="E20" s="159"/>
      <c r="F20" s="159"/>
      <c r="G20" s="159"/>
    </row>
    <row r="21" customHeight="1" spans="1:7">
      <c r="A21" s="156"/>
      <c r="B21" s="164"/>
      <c r="C21" s="159"/>
      <c r="D21" s="159"/>
      <c r="E21" s="159"/>
      <c r="F21" s="159"/>
      <c r="G21" s="159"/>
    </row>
    <row r="22" customHeight="1" spans="1:7">
      <c r="A22" s="156"/>
      <c r="B22" s="164"/>
      <c r="C22" s="159"/>
      <c r="D22" s="159"/>
      <c r="E22" s="159"/>
      <c r="F22" s="159"/>
      <c r="G22" s="159"/>
    </row>
    <row r="23" customHeight="1" spans="1:7">
      <c r="A23" s="156"/>
      <c r="B23" s="164"/>
      <c r="C23" s="159"/>
      <c r="D23" s="159"/>
      <c r="E23" s="159"/>
      <c r="F23" s="159"/>
      <c r="G23" s="159"/>
    </row>
    <row r="24" customHeight="1" spans="1:7">
      <c r="A24" s="156"/>
      <c r="B24" s="164"/>
      <c r="C24" s="159"/>
      <c r="D24" s="159"/>
      <c r="E24" s="159"/>
      <c r="F24" s="159"/>
      <c r="G24" s="159"/>
    </row>
    <row r="25" customHeight="1" spans="1:7">
      <c r="A25" s="156"/>
      <c r="B25" s="164"/>
      <c r="C25" s="159"/>
      <c r="D25" s="159"/>
      <c r="E25" s="159"/>
      <c r="F25" s="159"/>
      <c r="G25" s="159"/>
    </row>
    <row r="26" customHeight="1" spans="1:7">
      <c r="A26" s="156"/>
      <c r="B26" s="164"/>
      <c r="C26" s="159"/>
      <c r="D26" s="159"/>
      <c r="E26" s="159"/>
      <c r="F26" s="159"/>
      <c r="G26" s="159"/>
    </row>
    <row r="27" customHeight="1" spans="1:7">
      <c r="A27" s="321" t="s">
        <v>273</v>
      </c>
      <c r="B27" s="1082" t="s">
        <v>310</v>
      </c>
      <c r="C27" s="159">
        <f>SUM(C6:C26)</f>
        <v>0</v>
      </c>
      <c r="D27" s="159">
        <f>SUM(D6:D26)</f>
        <v>0</v>
      </c>
      <c r="E27" s="159">
        <f>SUM(E6:E26)</f>
        <v>0</v>
      </c>
      <c r="F27" s="159">
        <f>SUM(F6:F26)</f>
        <v>0</v>
      </c>
      <c r="G27" s="159" t="str">
        <f>IF(D27=0,"",F27/D27*100)</f>
        <v/>
      </c>
    </row>
    <row r="28" customHeight="1" spans="1:7">
      <c r="A28" s="139" t="str">
        <f>封面!D11&amp;封面!G11</f>
        <v>产权持有单位填表人：丁旭伟</v>
      </c>
      <c r="C28" s="150"/>
      <c r="D28" s="150"/>
      <c r="E28" s="150" t="str">
        <f>"评估人员："&amp;封面!G20</f>
        <v>评估人员：江宛烨</v>
      </c>
      <c r="F28" s="150"/>
      <c r="G28" s="150"/>
    </row>
    <row r="29" customHeight="1" spans="1:7">
      <c r="A29" s="169" t="str">
        <f>CONCATENATE(封面!D13,封面!F13,封面!G13,封面!H13,封面!I13,封面!J13,封面!K13)</f>
        <v>填表日期：2023年11月7日</v>
      </c>
      <c r="C29" s="150"/>
      <c r="D29" s="150"/>
      <c r="E29" s="150"/>
      <c r="F29" s="150"/>
      <c r="G29" s="150"/>
    </row>
  </sheetData>
  <mergeCells count="2">
    <mergeCell ref="A2:G2"/>
    <mergeCell ref="A3:G3"/>
  </mergeCells>
  <hyperlinks>
    <hyperlink ref="A1" location="索引目录!D9" display="返回索引页"/>
    <hyperlink ref="B1" location="流动汇总!B7" display="返回"/>
  </hyperlinks>
  <printOptions horizontalCentered="1"/>
  <pageMargins left="0.354166666666667" right="0.354166666666667" top="0.786805555555556" bottom="0.786805555555556" header="1.02291666666667" footer="0.511805555555556"/>
  <pageSetup paperSize="9" scale="93" fitToHeight="0" orientation="landscape"/>
  <headerFooter alignWithMargins="0">
    <oddHeader>&amp;R&amp;"宋体,常规"&amp;10表&amp;"Times New Roman,常规"3-6
&amp;"宋体,常规"共&amp;"Times New Roman,常规"&amp;N&amp;"宋体,常规"页第&amp;"Times New Roman,常规"&amp;P&amp;"宋体,常规"页</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54"/>
  <sheetViews>
    <sheetView showGridLines="0" topLeftCell="A6" workbookViewId="0">
      <selection activeCell="E15" sqref="E15"/>
    </sheetView>
  </sheetViews>
  <sheetFormatPr defaultColWidth="9" defaultRowHeight="15.75"/>
  <cols>
    <col min="1" max="1" width="1.5" customWidth="1"/>
    <col min="2" max="2" width="13.5" customWidth="1"/>
    <col min="3" max="3" width="15.6666666666667" customWidth="1"/>
    <col min="4" max="4" width="18.0833333333333" customWidth="1"/>
    <col min="5" max="5" width="17.1666666666667" customWidth="1"/>
    <col min="6" max="6" width="8.16666666666667" customWidth="1"/>
    <col min="7" max="7" width="4.66666666666667" customWidth="1"/>
    <col min="8" max="9" width="12.6666666666667" customWidth="1"/>
  </cols>
  <sheetData>
    <row r="1" ht="18.75" spans="1:10">
      <c r="A1" s="1343" t="s">
        <v>33</v>
      </c>
      <c r="B1" s="1344"/>
      <c r="C1" s="1344"/>
      <c r="D1" s="1344"/>
      <c r="E1" s="1344"/>
      <c r="F1" s="1344"/>
      <c r="G1" s="1344"/>
      <c r="H1" s="1344"/>
      <c r="I1" s="1344"/>
      <c r="J1" s="1361"/>
    </row>
    <row r="2" spans="1:10">
      <c r="A2" s="1345"/>
      <c r="B2" s="1346" t="s">
        <v>34</v>
      </c>
      <c r="C2" s="1347"/>
      <c r="D2" s="1347"/>
      <c r="E2" s="1347"/>
      <c r="F2" s="1347"/>
      <c r="G2" s="1348"/>
      <c r="H2" s="1347"/>
      <c r="I2" s="1347"/>
      <c r="J2" s="1359"/>
    </row>
    <row r="3" spans="1:10">
      <c r="A3" s="1349"/>
      <c r="B3" s="1350" t="s">
        <v>35</v>
      </c>
      <c r="C3" s="1350"/>
      <c r="E3" s="1351"/>
      <c r="F3" s="1351"/>
      <c r="G3" s="1352"/>
      <c r="H3" s="1351"/>
      <c r="I3" s="1351"/>
      <c r="J3" s="1362"/>
    </row>
    <row r="4" spans="1:10">
      <c r="A4" s="1353"/>
      <c r="B4" s="1354" t="s">
        <v>36</v>
      </c>
      <c r="C4" s="1354" t="s">
        <v>37</v>
      </c>
      <c r="D4" s="1355" t="s">
        <v>38</v>
      </c>
      <c r="E4" s="1356" t="s">
        <v>39</v>
      </c>
      <c r="F4" s="1357"/>
      <c r="G4" s="1357"/>
      <c r="H4" s="1347"/>
      <c r="I4" s="1347"/>
      <c r="J4" s="1359"/>
    </row>
    <row r="5" spans="1:10">
      <c r="A5" s="1345"/>
      <c r="B5" s="1347"/>
      <c r="C5" s="1347"/>
      <c r="D5" s="1347"/>
      <c r="E5" s="1347"/>
      <c r="F5" s="1347"/>
      <c r="G5" s="1347"/>
      <c r="H5" s="1347"/>
      <c r="I5" s="1347"/>
      <c r="J5" s="1359"/>
    </row>
    <row r="6" spans="1:10">
      <c r="A6" s="1345"/>
      <c r="C6" s="1356" t="s">
        <v>40</v>
      </c>
      <c r="D6" s="1356" t="s">
        <v>41</v>
      </c>
      <c r="E6" s="1356" t="s">
        <v>42</v>
      </c>
      <c r="F6" s="1356"/>
      <c r="G6" s="1356" t="s">
        <v>43</v>
      </c>
      <c r="H6" s="1356"/>
      <c r="I6" s="1356" t="s">
        <v>44</v>
      </c>
      <c r="J6" s="1359"/>
    </row>
    <row r="7" spans="1:10">
      <c r="A7" s="1345"/>
      <c r="B7" s="1347"/>
      <c r="C7" s="1347"/>
      <c r="D7" s="1347"/>
      <c r="E7" s="1356" t="s">
        <v>45</v>
      </c>
      <c r="F7" s="1356"/>
      <c r="G7" s="1356"/>
      <c r="H7" s="1356"/>
      <c r="I7" s="1356" t="s">
        <v>46</v>
      </c>
      <c r="J7" s="1363"/>
    </row>
    <row r="8" spans="1:10">
      <c r="A8" s="1345"/>
      <c r="B8" s="1347"/>
      <c r="C8" s="1347"/>
      <c r="D8" s="1347"/>
      <c r="E8" s="1356" t="s">
        <v>47</v>
      </c>
      <c r="F8" s="1356"/>
      <c r="G8" s="1356"/>
      <c r="H8" s="1356"/>
      <c r="I8" s="1356" t="s">
        <v>48</v>
      </c>
      <c r="J8" s="1363"/>
    </row>
    <row r="9" spans="1:10">
      <c r="A9" s="1345"/>
      <c r="B9" s="1347"/>
      <c r="C9" s="1347"/>
      <c r="D9" s="1356" t="s">
        <v>49</v>
      </c>
      <c r="E9" s="1356" t="s">
        <v>50</v>
      </c>
      <c r="F9" s="1356"/>
      <c r="G9" s="1356"/>
      <c r="H9" s="1356"/>
      <c r="I9" s="1356" t="s">
        <v>51</v>
      </c>
      <c r="J9" s="1363"/>
    </row>
    <row r="10" spans="1:10">
      <c r="A10" s="1345"/>
      <c r="B10" s="1347"/>
      <c r="C10" s="1347"/>
      <c r="E10" s="1356" t="s">
        <v>52</v>
      </c>
      <c r="F10" s="1356"/>
      <c r="G10" s="1356"/>
      <c r="H10" s="1356"/>
      <c r="I10" s="1356" t="s">
        <v>53</v>
      </c>
      <c r="J10" s="1363"/>
    </row>
    <row r="11" spans="1:10">
      <c r="A11" s="1345"/>
      <c r="B11" s="1347"/>
      <c r="C11" s="1347"/>
      <c r="E11" s="1356" t="s">
        <v>54</v>
      </c>
      <c r="F11" s="1347"/>
      <c r="G11" s="1356"/>
      <c r="H11" s="1356"/>
      <c r="I11" s="1356" t="s">
        <v>55</v>
      </c>
      <c r="J11" s="1359"/>
    </row>
    <row r="12" spans="1:10">
      <c r="A12" s="1345"/>
      <c r="B12" s="1347"/>
      <c r="C12" s="1347"/>
      <c r="D12" s="1356" t="s">
        <v>56</v>
      </c>
      <c r="F12" s="1347"/>
      <c r="G12" s="1356"/>
      <c r="H12" s="1356"/>
      <c r="I12" s="1356" t="s">
        <v>57</v>
      </c>
      <c r="J12" s="1359"/>
    </row>
    <row r="13" spans="1:10">
      <c r="A13" s="1345"/>
      <c r="B13" s="1347"/>
      <c r="C13" s="1347"/>
      <c r="D13" s="1356" t="s">
        <v>58</v>
      </c>
      <c r="F13" s="1347"/>
      <c r="G13" s="1356"/>
      <c r="H13" s="1356"/>
      <c r="I13" s="1356" t="s">
        <v>59</v>
      </c>
      <c r="J13" s="1359"/>
    </row>
    <row r="14" spans="1:10">
      <c r="A14" s="1345"/>
      <c r="B14" s="1347"/>
      <c r="C14" s="1347"/>
      <c r="D14" s="1356" t="s">
        <v>60</v>
      </c>
      <c r="F14" s="1347"/>
      <c r="G14" s="1356"/>
      <c r="H14" s="1356"/>
      <c r="I14" s="1356" t="s">
        <v>61</v>
      </c>
      <c r="J14" s="1359"/>
    </row>
    <row r="15" spans="1:9">
      <c r="A15" s="1345"/>
      <c r="B15" s="1347"/>
      <c r="C15" s="1347"/>
      <c r="D15" s="1356" t="s">
        <v>62</v>
      </c>
      <c r="F15" s="1347"/>
      <c r="G15" s="1356"/>
      <c r="H15" s="1356"/>
      <c r="I15" s="1356" t="s">
        <v>63</v>
      </c>
    </row>
    <row r="16" spans="1:10">
      <c r="A16" s="1345"/>
      <c r="B16" s="1347"/>
      <c r="C16" s="1347"/>
      <c r="D16" s="1356" t="s">
        <v>64</v>
      </c>
      <c r="F16" s="1347"/>
      <c r="G16" s="1356"/>
      <c r="H16" s="1356"/>
      <c r="I16" s="1356" t="s">
        <v>65</v>
      </c>
      <c r="J16" s="1359"/>
    </row>
    <row r="17" spans="1:10">
      <c r="A17" s="1345"/>
      <c r="B17" s="1347"/>
      <c r="C17" s="1347"/>
      <c r="D17" s="1356" t="s">
        <v>66</v>
      </c>
      <c r="F17" s="1347"/>
      <c r="G17" s="1356"/>
      <c r="H17" s="1356"/>
      <c r="I17" s="1356" t="s">
        <v>67</v>
      </c>
      <c r="J17" s="1359"/>
    </row>
    <row r="18" spans="1:10">
      <c r="A18" s="1345"/>
      <c r="B18" s="1347"/>
      <c r="C18" s="1347"/>
      <c r="D18" s="1356" t="s">
        <v>68</v>
      </c>
      <c r="E18" s="1356" t="s">
        <v>69</v>
      </c>
      <c r="F18" s="1347"/>
      <c r="G18" s="1356"/>
      <c r="H18" s="1356"/>
      <c r="I18" s="1356"/>
      <c r="J18" s="1359"/>
    </row>
    <row r="19" spans="1:10">
      <c r="A19" s="1345"/>
      <c r="B19" s="1347"/>
      <c r="C19" s="1347"/>
      <c r="D19" s="1356"/>
      <c r="E19" s="1356" t="s">
        <v>70</v>
      </c>
      <c r="F19" s="1347"/>
      <c r="G19" s="1356"/>
      <c r="H19" s="1356"/>
      <c r="I19" s="1356"/>
      <c r="J19" s="1359"/>
    </row>
    <row r="20" spans="1:10">
      <c r="A20" s="1345"/>
      <c r="B20" s="1347"/>
      <c r="C20" s="1347"/>
      <c r="D20" s="1356"/>
      <c r="E20" s="1356" t="s">
        <v>71</v>
      </c>
      <c r="F20" s="1356"/>
      <c r="G20" s="1356" t="s">
        <v>72</v>
      </c>
      <c r="H20" s="1356"/>
      <c r="I20" s="1356" t="s">
        <v>73</v>
      </c>
      <c r="J20" s="1359"/>
    </row>
    <row r="21" spans="1:10">
      <c r="A21" s="1345"/>
      <c r="B21" s="1347"/>
      <c r="C21" s="1347"/>
      <c r="E21" s="1356" t="s">
        <v>74</v>
      </c>
      <c r="F21" s="1356"/>
      <c r="G21" s="1356"/>
      <c r="H21" s="1356"/>
      <c r="I21" s="1356" t="s">
        <v>75</v>
      </c>
      <c r="J21" s="1359"/>
    </row>
    <row r="22" spans="1:10">
      <c r="A22" s="1345"/>
      <c r="B22" s="1347"/>
      <c r="C22" s="1347"/>
      <c r="E22" s="1356" t="s">
        <v>76</v>
      </c>
      <c r="F22" s="1356"/>
      <c r="G22" s="1356"/>
      <c r="H22" s="1356"/>
      <c r="I22" s="1356" t="s">
        <v>77</v>
      </c>
      <c r="J22" s="1359"/>
    </row>
    <row r="23" spans="1:10">
      <c r="A23" s="1345"/>
      <c r="B23" s="1347"/>
      <c r="C23" s="1347"/>
      <c r="E23" s="1356" t="s">
        <v>78</v>
      </c>
      <c r="F23" s="1356"/>
      <c r="G23" s="1356"/>
      <c r="H23" s="1356"/>
      <c r="I23" s="1356" t="s">
        <v>79</v>
      </c>
      <c r="J23" s="1359"/>
    </row>
    <row r="24" spans="1:10">
      <c r="A24" s="1345"/>
      <c r="E24" s="1356" t="s">
        <v>80</v>
      </c>
      <c r="F24" s="1356"/>
      <c r="G24" s="1356"/>
      <c r="H24" s="1356"/>
      <c r="I24" s="1356" t="s">
        <v>81</v>
      </c>
      <c r="J24" s="1359"/>
    </row>
    <row r="25" spans="1:10">
      <c r="A25" s="1345"/>
      <c r="E25" s="1356" t="s">
        <v>82</v>
      </c>
      <c r="F25" s="1356"/>
      <c r="G25" s="1356"/>
      <c r="H25" s="1356"/>
      <c r="I25" s="1356" t="s">
        <v>83</v>
      </c>
      <c r="J25" s="1359"/>
    </row>
    <row r="26" spans="1:10">
      <c r="A26" s="1345"/>
      <c r="D26" s="1356" t="s">
        <v>84</v>
      </c>
      <c r="E26" s="1356"/>
      <c r="G26" s="1356"/>
      <c r="H26" s="1356"/>
      <c r="I26" s="1356" t="s">
        <v>85</v>
      </c>
      <c r="J26" s="1359"/>
    </row>
    <row r="27" spans="1:10">
      <c r="A27" s="1345"/>
      <c r="D27" s="1356" t="s">
        <v>86</v>
      </c>
      <c r="E27" s="1356"/>
      <c r="G27" s="1347"/>
      <c r="H27" s="1347"/>
      <c r="I27" s="1347"/>
      <c r="J27" s="1359"/>
    </row>
    <row r="28" spans="1:10">
      <c r="A28" s="1345"/>
      <c r="B28" s="1347"/>
      <c r="C28" s="1356" t="s">
        <v>87</v>
      </c>
      <c r="D28" s="1356" t="s">
        <v>88</v>
      </c>
      <c r="E28" s="1356" t="s">
        <v>50</v>
      </c>
      <c r="F28" s="1358"/>
      <c r="G28" s="1347"/>
      <c r="H28" s="1347"/>
      <c r="I28" s="1347"/>
      <c r="J28" s="1359"/>
    </row>
    <row r="29" spans="1:10">
      <c r="A29" s="1345"/>
      <c r="D29" s="1356"/>
      <c r="E29" s="1356" t="s">
        <v>52</v>
      </c>
      <c r="F29" s="1356"/>
      <c r="G29" s="1347"/>
      <c r="H29" s="1347"/>
      <c r="I29" s="1347"/>
      <c r="J29" s="1359"/>
    </row>
    <row r="30" spans="1:10">
      <c r="A30" s="1345"/>
      <c r="B30" s="1347"/>
      <c r="D30" s="1356"/>
      <c r="E30" s="1356" t="s">
        <v>89</v>
      </c>
      <c r="F30" s="1358"/>
      <c r="G30" s="1347"/>
      <c r="H30" s="1347"/>
      <c r="I30" s="1347"/>
      <c r="J30" s="1359"/>
    </row>
    <row r="31" spans="1:10">
      <c r="A31" s="1345"/>
      <c r="B31" s="1347"/>
      <c r="C31" s="1347"/>
      <c r="D31" s="1356" t="s">
        <v>90</v>
      </c>
      <c r="E31" s="1356"/>
      <c r="F31" s="1358"/>
      <c r="G31" s="1347"/>
      <c r="H31" s="1347"/>
      <c r="I31" s="1347"/>
      <c r="J31" s="1359"/>
    </row>
    <row r="32" ht="14.25" customHeight="1" spans="1:10">
      <c r="A32" s="1345"/>
      <c r="B32" s="1347"/>
      <c r="C32" s="1347"/>
      <c r="D32" s="1356" t="s">
        <v>91</v>
      </c>
      <c r="E32" s="1356"/>
      <c r="F32" s="1358"/>
      <c r="G32" s="1347"/>
      <c r="H32" s="1347"/>
      <c r="I32" s="1347"/>
      <c r="J32" s="1359"/>
    </row>
    <row r="33" ht="14.25" customHeight="1" spans="1:10">
      <c r="A33" s="1345"/>
      <c r="B33" s="1347"/>
      <c r="C33" s="1347"/>
      <c r="D33" s="1356" t="s">
        <v>92</v>
      </c>
      <c r="E33" s="1356"/>
      <c r="F33" s="1358"/>
      <c r="G33" s="1347"/>
      <c r="H33" s="1347"/>
      <c r="I33" s="1347"/>
      <c r="J33" s="1359"/>
    </row>
    <row r="34" ht="14.25" customHeight="1" spans="1:10">
      <c r="A34" s="1345"/>
      <c r="B34" s="1347"/>
      <c r="C34" s="1347"/>
      <c r="D34" s="1356" t="s">
        <v>93</v>
      </c>
      <c r="E34" s="1356"/>
      <c r="F34" s="1358"/>
      <c r="G34" s="1347"/>
      <c r="H34" s="1359"/>
      <c r="I34" s="1359"/>
      <c r="J34" s="1359"/>
    </row>
    <row r="35" spans="1:10">
      <c r="A35" s="1360"/>
      <c r="B35" s="1347"/>
      <c r="C35" s="1356" t="s">
        <v>94</v>
      </c>
      <c r="D35" s="1356" t="s">
        <v>94</v>
      </c>
      <c r="E35" s="1356" t="s">
        <v>95</v>
      </c>
      <c r="F35" s="1347"/>
      <c r="G35" s="1347"/>
      <c r="H35" s="1359"/>
      <c r="I35" s="1359"/>
      <c r="J35" s="1359"/>
    </row>
    <row r="36" spans="1:10">
      <c r="A36" s="1360"/>
      <c r="B36" s="1347"/>
      <c r="D36" s="1356"/>
      <c r="E36" s="1356" t="s">
        <v>96</v>
      </c>
      <c r="F36" s="1347"/>
      <c r="G36" s="1347"/>
      <c r="H36" s="1359"/>
      <c r="I36" s="1359"/>
      <c r="J36" s="1359"/>
    </row>
    <row r="37" spans="1:10">
      <c r="A37" s="1360"/>
      <c r="B37" s="1347"/>
      <c r="D37" s="1356"/>
      <c r="E37" s="1356" t="s">
        <v>97</v>
      </c>
      <c r="F37" s="1347"/>
      <c r="G37" s="1347"/>
      <c r="H37" s="1359"/>
      <c r="I37" s="1359"/>
      <c r="J37" s="1359"/>
    </row>
    <row r="38" spans="1:10">
      <c r="A38" s="1360"/>
      <c r="B38" s="1347"/>
      <c r="D38" s="1356"/>
      <c r="E38" s="1356" t="s">
        <v>98</v>
      </c>
      <c r="F38" s="1347"/>
      <c r="G38" s="1347"/>
      <c r="H38" s="1359"/>
      <c r="I38" s="1359"/>
      <c r="J38" s="1359"/>
    </row>
    <row r="39" spans="1:10">
      <c r="A39" s="1360"/>
      <c r="B39" s="1347"/>
      <c r="D39" s="1356"/>
      <c r="E39" s="1356" t="s">
        <v>99</v>
      </c>
      <c r="F39" s="1347"/>
      <c r="G39" s="1347"/>
      <c r="H39" s="1359"/>
      <c r="I39" s="1359"/>
      <c r="J39" s="1359"/>
    </row>
    <row r="40" spans="1:10">
      <c r="A40" s="1360"/>
      <c r="B40" s="1347"/>
      <c r="D40" s="1356"/>
      <c r="E40" s="1356" t="s">
        <v>100</v>
      </c>
      <c r="F40" s="1347"/>
      <c r="G40" s="1347"/>
      <c r="H40" s="1359"/>
      <c r="I40" s="1359"/>
      <c r="J40" s="1359"/>
    </row>
    <row r="41" spans="1:10">
      <c r="A41" s="1360"/>
      <c r="B41" s="1347"/>
      <c r="D41" s="1356"/>
      <c r="E41" s="1356" t="s">
        <v>101</v>
      </c>
      <c r="F41" s="1359"/>
      <c r="G41" s="1347"/>
      <c r="H41" s="1359"/>
      <c r="I41" s="1359"/>
      <c r="J41" s="1359"/>
    </row>
    <row r="42" spans="1:9">
      <c r="A42" s="1360"/>
      <c r="B42" s="1347"/>
      <c r="C42" s="1347"/>
      <c r="D42" s="1356" t="s">
        <v>102</v>
      </c>
      <c r="E42" s="1356" t="s">
        <v>103</v>
      </c>
      <c r="G42" s="1347"/>
      <c r="H42" s="1359"/>
      <c r="I42" s="1359"/>
    </row>
    <row r="43" spans="1:7">
      <c r="A43" s="1360"/>
      <c r="B43" s="1347"/>
      <c r="C43" s="1347"/>
      <c r="D43" s="1356"/>
      <c r="E43" s="1356" t="s">
        <v>104</v>
      </c>
      <c r="G43" s="1347"/>
    </row>
    <row r="44" spans="2:7">
      <c r="B44" s="1347"/>
      <c r="C44" s="1356"/>
      <c r="D44" s="1356" t="s">
        <v>105</v>
      </c>
      <c r="E44" s="1356"/>
      <c r="F44" s="1347"/>
      <c r="G44" s="1347"/>
    </row>
    <row r="45" spans="2:7">
      <c r="B45" s="1347"/>
      <c r="C45" s="1356"/>
      <c r="D45" s="1356" t="s">
        <v>106</v>
      </c>
      <c r="E45" s="1356"/>
      <c r="F45" s="1359"/>
      <c r="G45" s="1347"/>
    </row>
    <row r="46" spans="2:10">
      <c r="B46" s="1347"/>
      <c r="C46" s="1356"/>
      <c r="D46" s="1356" t="s">
        <v>107</v>
      </c>
      <c r="E46" s="1356"/>
      <c r="F46" s="1359"/>
      <c r="G46" s="1347"/>
      <c r="J46" s="1359"/>
    </row>
    <row r="47" spans="2:10">
      <c r="B47" s="1347"/>
      <c r="C47" s="1356"/>
      <c r="D47" s="1356" t="s">
        <v>108</v>
      </c>
      <c r="E47" s="1356"/>
      <c r="F47" s="1359"/>
      <c r="G47" s="1347"/>
      <c r="H47" s="1359"/>
      <c r="I47" s="1359"/>
      <c r="J47" s="1359"/>
    </row>
    <row r="48" spans="1:9">
      <c r="A48" s="1360"/>
      <c r="B48" s="1347"/>
      <c r="C48" s="1356" t="s">
        <v>109</v>
      </c>
      <c r="D48" s="1356" t="s">
        <v>109</v>
      </c>
      <c r="E48" s="1356" t="s">
        <v>110</v>
      </c>
      <c r="G48" s="1347"/>
      <c r="H48" s="1359"/>
      <c r="I48" s="1359"/>
    </row>
    <row r="49" spans="1:7">
      <c r="A49" s="1360"/>
      <c r="B49" s="1347"/>
      <c r="C49" s="1356"/>
      <c r="D49" s="1356"/>
      <c r="E49" s="1356" t="s">
        <v>111</v>
      </c>
      <c r="G49" s="1359"/>
    </row>
    <row r="50" spans="2:7">
      <c r="B50" s="1347"/>
      <c r="C50" s="1356"/>
      <c r="D50" s="1356" t="s">
        <v>112</v>
      </c>
      <c r="E50" s="1356"/>
      <c r="F50" s="1347"/>
      <c r="G50" s="1359"/>
    </row>
    <row r="51" spans="2:7">
      <c r="B51" s="1347"/>
      <c r="C51" s="1356"/>
      <c r="D51" s="1356" t="s">
        <v>113</v>
      </c>
      <c r="E51" s="1356"/>
      <c r="G51" s="1359"/>
    </row>
    <row r="52" spans="2:7">
      <c r="B52" s="1359"/>
      <c r="C52" s="1356" t="s">
        <v>114</v>
      </c>
      <c r="D52" s="1356" t="s">
        <v>115</v>
      </c>
      <c r="E52" s="1356"/>
      <c r="G52" s="1359"/>
    </row>
    <row r="53" spans="3:5">
      <c r="C53" s="1356"/>
      <c r="D53" s="1356" t="s">
        <v>116</v>
      </c>
      <c r="E53" s="1356"/>
    </row>
    <row r="54" spans="3:5">
      <c r="C54" s="1356"/>
      <c r="D54" s="1356" t="s">
        <v>117</v>
      </c>
      <c r="E54" s="1356"/>
    </row>
  </sheetData>
  <pageMargins left="0.699305555555556" right="0.699305555555556" top="0.75" bottom="0.75" header="0.3" footer="0.3"/>
  <pageSetup paperSize="9" scale="72" orientation="portrait"/>
  <headerFooter alignWithMargins="0"/>
  <drawing r:id="rId1"/>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workbookViewId="0">
      <selection activeCell="H12" sqref="H12"/>
    </sheetView>
  </sheetViews>
  <sheetFormatPr defaultColWidth="9" defaultRowHeight="15.75" customHeight="1"/>
  <cols>
    <col min="1" max="1" width="5.16666666666667" style="139" customWidth="1"/>
    <col min="2" max="2" width="26.1666666666667" style="426" customWidth="1"/>
    <col min="3" max="4" width="13.0833333333333" style="140" customWidth="1"/>
    <col min="5" max="5" width="10.1666666666667" style="139" customWidth="1"/>
    <col min="6" max="7" width="13.0833333333333" style="139" customWidth="1" outlineLevel="1"/>
    <col min="8" max="8" width="16.5833333333333" style="139" customWidth="1"/>
    <col min="9" max="11" width="14.5833333333333" style="139" customWidth="1"/>
    <col min="12" max="16384" width="9" style="139"/>
  </cols>
  <sheetData>
    <row r="1" ht="13.25" customHeight="1" spans="1:11">
      <c r="A1" s="290" t="s">
        <v>118</v>
      </c>
      <c r="B1" s="737" t="s">
        <v>261</v>
      </c>
      <c r="C1" s="144"/>
      <c r="D1" s="144"/>
      <c r="E1" s="146"/>
      <c r="F1" s="146"/>
      <c r="G1" s="146"/>
      <c r="H1" s="146"/>
      <c r="I1" s="146"/>
      <c r="J1" s="146"/>
      <c r="K1" s="145"/>
    </row>
    <row r="2" s="137" customFormat="1" ht="30" customHeight="1" spans="1:11">
      <c r="A2" s="148" t="s">
        <v>383</v>
      </c>
      <c r="B2" s="149"/>
      <c r="C2" s="149"/>
      <c r="D2" s="149"/>
      <c r="E2" s="149"/>
      <c r="F2" s="149"/>
      <c r="G2" s="149"/>
      <c r="H2" s="149"/>
      <c r="I2" s="149"/>
      <c r="J2" s="149"/>
      <c r="K2" s="149"/>
    </row>
    <row r="3" ht="14.25" customHeight="1" spans="1:11">
      <c r="A3" s="138" t="str">
        <f>CONCATENATE(封面!D9,封面!F9,封面!G9,封面!H9,封面!I9,封面!J9,封面!K9)</f>
        <v>评估基准日：2023年9月30日</v>
      </c>
      <c r="B3" s="138"/>
      <c r="C3" s="138"/>
      <c r="D3" s="138"/>
      <c r="E3" s="138"/>
      <c r="F3" s="138"/>
      <c r="G3" s="138"/>
      <c r="H3" s="138"/>
      <c r="I3" s="138"/>
      <c r="J3" s="138"/>
      <c r="K3" s="138"/>
    </row>
    <row r="4" customHeight="1" spans="1:13">
      <c r="A4" s="139" t="str">
        <f>封面!D7&amp;封面!F7</f>
        <v>产权持有人：杭州汽轮新能源有限公司</v>
      </c>
      <c r="C4" s="1106"/>
      <c r="D4" s="1106"/>
      <c r="E4" s="150"/>
      <c r="F4" s="150"/>
      <c r="G4" s="150"/>
      <c r="H4" s="150"/>
      <c r="I4" s="150"/>
      <c r="J4" s="150"/>
      <c r="K4" s="163" t="s">
        <v>120</v>
      </c>
      <c r="M4" s="289"/>
    </row>
    <row r="5" s="138" customFormat="1" customHeight="1" spans="1:11">
      <c r="A5" s="152" t="s">
        <v>183</v>
      </c>
      <c r="B5" s="272" t="s">
        <v>335</v>
      </c>
      <c r="C5" s="153" t="s">
        <v>336</v>
      </c>
      <c r="D5" s="153" t="s">
        <v>332</v>
      </c>
      <c r="E5" s="170" t="s">
        <v>322</v>
      </c>
      <c r="F5" s="170" t="s">
        <v>264</v>
      </c>
      <c r="G5" s="170" t="s">
        <v>292</v>
      </c>
      <c r="H5" s="170" t="s">
        <v>265</v>
      </c>
      <c r="I5" s="170" t="s">
        <v>266</v>
      </c>
      <c r="J5" s="170" t="s">
        <v>293</v>
      </c>
      <c r="K5" s="152" t="s">
        <v>186</v>
      </c>
    </row>
    <row r="6" customHeight="1" spans="1:11">
      <c r="A6" s="156"/>
      <c r="B6" s="267"/>
      <c r="C6" s="158"/>
      <c r="D6" s="158"/>
      <c r="E6" s="171"/>
      <c r="F6" s="159"/>
      <c r="G6" s="159"/>
      <c r="H6" s="159"/>
      <c r="I6" s="159"/>
      <c r="J6" s="159" t="str">
        <f>IF(H6=0,"",(I6-H6)/H6*100)</f>
        <v/>
      </c>
      <c r="K6" s="164"/>
    </row>
    <row r="7" customHeight="1" spans="1:11">
      <c r="A7" s="156"/>
      <c r="B7" s="267"/>
      <c r="C7" s="158"/>
      <c r="D7" s="158"/>
      <c r="E7" s="171"/>
      <c r="F7" s="159"/>
      <c r="G7" s="159"/>
      <c r="H7" s="159"/>
      <c r="I7" s="159"/>
      <c r="J7" s="159" t="str">
        <f t="shared" ref="J7:J27" si="0">IF(H7=0,"",(I7-H7)/H7*100)</f>
        <v/>
      </c>
      <c r="K7" s="164"/>
    </row>
    <row r="8" customHeight="1" spans="1:11">
      <c r="A8" s="156"/>
      <c r="B8" s="267"/>
      <c r="C8" s="158"/>
      <c r="D8" s="158"/>
      <c r="E8" s="171"/>
      <c r="F8" s="159"/>
      <c r="G8" s="159"/>
      <c r="H8" s="159"/>
      <c r="I8" s="159"/>
      <c r="J8" s="159" t="str">
        <f t="shared" si="0"/>
        <v/>
      </c>
      <c r="K8" s="164"/>
    </row>
    <row r="9" customHeight="1" spans="1:11">
      <c r="A9" s="156"/>
      <c r="B9" s="267"/>
      <c r="C9" s="158"/>
      <c r="D9" s="158"/>
      <c r="E9" s="171"/>
      <c r="F9" s="159"/>
      <c r="G9" s="159"/>
      <c r="H9" s="159"/>
      <c r="I9" s="159"/>
      <c r="J9" s="159" t="str">
        <f t="shared" si="0"/>
        <v/>
      </c>
      <c r="K9" s="164"/>
    </row>
    <row r="10" customHeight="1" spans="1:11">
      <c r="A10" s="156"/>
      <c r="B10" s="267"/>
      <c r="C10" s="158"/>
      <c r="D10" s="158"/>
      <c r="E10" s="171"/>
      <c r="F10" s="159"/>
      <c r="G10" s="159"/>
      <c r="H10" s="159"/>
      <c r="I10" s="159"/>
      <c r="J10" s="159" t="str">
        <f t="shared" si="0"/>
        <v/>
      </c>
      <c r="K10" s="164"/>
    </row>
    <row r="11" customHeight="1" spans="1:11">
      <c r="A11" s="156"/>
      <c r="B11" s="267"/>
      <c r="C11" s="158"/>
      <c r="D11" s="158"/>
      <c r="E11" s="171"/>
      <c r="F11" s="159"/>
      <c r="G11" s="159"/>
      <c r="H11" s="159"/>
      <c r="I11" s="159"/>
      <c r="J11" s="159" t="str">
        <f t="shared" si="0"/>
        <v/>
      </c>
      <c r="K11" s="164"/>
    </row>
    <row r="12" customHeight="1" spans="1:11">
      <c r="A12" s="156"/>
      <c r="B12" s="267"/>
      <c r="C12" s="158"/>
      <c r="D12" s="158"/>
      <c r="E12" s="171"/>
      <c r="F12" s="159"/>
      <c r="G12" s="159"/>
      <c r="H12" s="159"/>
      <c r="I12" s="159"/>
      <c r="J12" s="159" t="str">
        <f t="shared" si="0"/>
        <v/>
      </c>
      <c r="K12" s="164"/>
    </row>
    <row r="13" customHeight="1" spans="1:11">
      <c r="A13" s="156"/>
      <c r="B13" s="267"/>
      <c r="C13" s="158"/>
      <c r="D13" s="158"/>
      <c r="E13" s="171"/>
      <c r="F13" s="159"/>
      <c r="G13" s="159"/>
      <c r="H13" s="159"/>
      <c r="I13" s="159"/>
      <c r="J13" s="159" t="str">
        <f t="shared" si="0"/>
        <v/>
      </c>
      <c r="K13" s="164"/>
    </row>
    <row r="14" customHeight="1" spans="1:11">
      <c r="A14" s="156"/>
      <c r="B14" s="267"/>
      <c r="C14" s="158"/>
      <c r="D14" s="158"/>
      <c r="E14" s="171"/>
      <c r="F14" s="159"/>
      <c r="G14" s="159"/>
      <c r="H14" s="159"/>
      <c r="I14" s="159"/>
      <c r="J14" s="159" t="str">
        <f t="shared" si="0"/>
        <v/>
      </c>
      <c r="K14" s="164"/>
    </row>
    <row r="15" customHeight="1" spans="1:11">
      <c r="A15" s="156"/>
      <c r="B15" s="267"/>
      <c r="C15" s="158"/>
      <c r="D15" s="158"/>
      <c r="E15" s="171"/>
      <c r="F15" s="159"/>
      <c r="G15" s="159"/>
      <c r="H15" s="159"/>
      <c r="I15" s="159"/>
      <c r="J15" s="159" t="str">
        <f t="shared" si="0"/>
        <v/>
      </c>
      <c r="K15" s="164"/>
    </row>
    <row r="16" customHeight="1" spans="1:11">
      <c r="A16" s="156"/>
      <c r="B16" s="267"/>
      <c r="C16" s="158"/>
      <c r="D16" s="158"/>
      <c r="E16" s="171"/>
      <c r="F16" s="159"/>
      <c r="G16" s="159"/>
      <c r="H16" s="159"/>
      <c r="I16" s="159"/>
      <c r="J16" s="159" t="str">
        <f t="shared" si="0"/>
        <v/>
      </c>
      <c r="K16" s="164"/>
    </row>
    <row r="17" customHeight="1" spans="1:11">
      <c r="A17" s="156"/>
      <c r="B17" s="267"/>
      <c r="C17" s="158"/>
      <c r="D17" s="158"/>
      <c r="E17" s="171"/>
      <c r="F17" s="159"/>
      <c r="G17" s="159"/>
      <c r="H17" s="159"/>
      <c r="I17" s="159"/>
      <c r="J17" s="159" t="str">
        <f t="shared" si="0"/>
        <v/>
      </c>
      <c r="K17" s="164"/>
    </row>
    <row r="18" customHeight="1" spans="1:11">
      <c r="A18" s="156"/>
      <c r="B18" s="267"/>
      <c r="C18" s="158"/>
      <c r="D18" s="158"/>
      <c r="E18" s="171"/>
      <c r="F18" s="159"/>
      <c r="G18" s="159"/>
      <c r="H18" s="159"/>
      <c r="I18" s="159"/>
      <c r="J18" s="159" t="str">
        <f t="shared" si="0"/>
        <v/>
      </c>
      <c r="K18" s="164"/>
    </row>
    <row r="19" customHeight="1" spans="1:11">
      <c r="A19" s="156"/>
      <c r="B19" s="267"/>
      <c r="C19" s="158"/>
      <c r="D19" s="158"/>
      <c r="E19" s="171"/>
      <c r="F19" s="159"/>
      <c r="G19" s="159"/>
      <c r="H19" s="159"/>
      <c r="I19" s="159"/>
      <c r="J19" s="159" t="str">
        <f t="shared" si="0"/>
        <v/>
      </c>
      <c r="K19" s="164"/>
    </row>
    <row r="20" customHeight="1" spans="1:11">
      <c r="A20" s="156"/>
      <c r="B20" s="267"/>
      <c r="C20" s="158"/>
      <c r="D20" s="158"/>
      <c r="E20" s="171"/>
      <c r="F20" s="159"/>
      <c r="G20" s="159"/>
      <c r="H20" s="159"/>
      <c r="I20" s="159"/>
      <c r="J20" s="159" t="str">
        <f t="shared" si="0"/>
        <v/>
      </c>
      <c r="K20" s="164"/>
    </row>
    <row r="21" customHeight="1" spans="1:11">
      <c r="A21" s="156"/>
      <c r="B21" s="267"/>
      <c r="C21" s="158"/>
      <c r="D21" s="158"/>
      <c r="E21" s="171"/>
      <c r="F21" s="159"/>
      <c r="G21" s="159"/>
      <c r="H21" s="159"/>
      <c r="I21" s="159"/>
      <c r="J21" s="159" t="str">
        <f t="shared" si="0"/>
        <v/>
      </c>
      <c r="K21" s="164"/>
    </row>
    <row r="22" customHeight="1" spans="1:11">
      <c r="A22" s="156"/>
      <c r="B22" s="267"/>
      <c r="C22" s="158"/>
      <c r="D22" s="158"/>
      <c r="E22" s="171"/>
      <c r="F22" s="159"/>
      <c r="G22" s="159"/>
      <c r="H22" s="159"/>
      <c r="I22" s="159"/>
      <c r="J22" s="159" t="str">
        <f t="shared" si="0"/>
        <v/>
      </c>
      <c r="K22" s="164"/>
    </row>
    <row r="23" customHeight="1" spans="1:11">
      <c r="A23" s="156"/>
      <c r="B23" s="267"/>
      <c r="C23" s="158"/>
      <c r="D23" s="158"/>
      <c r="E23" s="171"/>
      <c r="F23" s="159"/>
      <c r="G23" s="159"/>
      <c r="H23" s="159"/>
      <c r="I23" s="159"/>
      <c r="J23" s="159" t="str">
        <f t="shared" si="0"/>
        <v/>
      </c>
      <c r="K23" s="164"/>
    </row>
    <row r="24" customHeight="1" spans="1:11">
      <c r="A24" s="156"/>
      <c r="B24" s="267"/>
      <c r="C24" s="158"/>
      <c r="D24" s="158"/>
      <c r="E24" s="171"/>
      <c r="F24" s="159"/>
      <c r="G24" s="159"/>
      <c r="H24" s="159"/>
      <c r="I24" s="159"/>
      <c r="J24" s="159" t="str">
        <f t="shared" si="0"/>
        <v/>
      </c>
      <c r="K24" s="164"/>
    </row>
    <row r="25" customHeight="1" spans="1:11">
      <c r="A25" s="156"/>
      <c r="B25" s="267"/>
      <c r="C25" s="158"/>
      <c r="D25" s="158"/>
      <c r="E25" s="171"/>
      <c r="F25" s="159"/>
      <c r="G25" s="159"/>
      <c r="H25" s="159"/>
      <c r="I25" s="159"/>
      <c r="J25" s="159" t="str">
        <f t="shared" si="0"/>
        <v/>
      </c>
      <c r="K25" s="164"/>
    </row>
    <row r="26" customHeight="1" spans="1:11">
      <c r="A26" s="156"/>
      <c r="B26" s="267"/>
      <c r="C26" s="158"/>
      <c r="D26" s="158"/>
      <c r="E26" s="171"/>
      <c r="F26" s="159"/>
      <c r="G26" s="159"/>
      <c r="H26" s="159"/>
      <c r="I26" s="159"/>
      <c r="J26" s="159" t="str">
        <f t="shared" si="0"/>
        <v/>
      </c>
      <c r="K26" s="164"/>
    </row>
    <row r="27" customHeight="1" spans="1:11">
      <c r="A27" s="161" t="s">
        <v>337</v>
      </c>
      <c r="B27" s="227"/>
      <c r="C27" s="158"/>
      <c r="D27" s="158"/>
      <c r="E27" s="171"/>
      <c r="F27" s="159">
        <f>SUM(F6:F26)</f>
        <v>0</v>
      </c>
      <c r="G27" s="159"/>
      <c r="H27" s="159">
        <f>SUM(H6:H26)</f>
        <v>0</v>
      </c>
      <c r="I27" s="159">
        <f>SUM(I6:I26)</f>
        <v>0</v>
      </c>
      <c r="J27" s="159" t="str">
        <f t="shared" si="0"/>
        <v/>
      </c>
      <c r="K27" s="164"/>
    </row>
    <row r="28" customHeight="1" spans="1:10">
      <c r="A28" s="139" t="str">
        <f>封面!D11&amp;封面!G11</f>
        <v>产权持有单位填表人：丁旭伟</v>
      </c>
      <c r="E28" s="150"/>
      <c r="F28" s="150"/>
      <c r="G28" s="150"/>
      <c r="H28" s="150" t="str">
        <f>"评估人员："&amp;封面!G20</f>
        <v>评估人员：江宛烨</v>
      </c>
      <c r="I28" s="150"/>
      <c r="J28" s="150"/>
    </row>
    <row r="29" customHeight="1" spans="1:10">
      <c r="A29" s="139" t="str">
        <f>CONCATENATE(封面!D13,封面!F13,封面!G13,封面!H13,封面!I13,封面!J13,封面!K13)</f>
        <v>填表日期：2023年11月7日</v>
      </c>
      <c r="E29" s="150"/>
      <c r="F29" s="150"/>
      <c r="G29" s="150"/>
      <c r="H29" s="150"/>
      <c r="I29" s="150"/>
      <c r="J29" s="150"/>
    </row>
  </sheetData>
  <mergeCells count="3">
    <mergeCell ref="A2:K2"/>
    <mergeCell ref="A3:K3"/>
    <mergeCell ref="A27:B27"/>
  </mergeCells>
  <hyperlinks>
    <hyperlink ref="A1" location="索引目录!D12" display="返回索引页"/>
    <hyperlink ref="B1" location="流动汇总!B8" display="返回"/>
  </hyperlinks>
  <printOptions horizontalCentered="1"/>
  <pageMargins left="0.354166666666667" right="0.354166666666667" top="0.786805555555556" bottom="0.786805555555556" header="1.02291666666667" footer="0.511805555555556"/>
  <pageSetup paperSize="9" scale="85" fitToHeight="0" orientation="landscape"/>
  <headerFooter alignWithMargins="0">
    <oddHeader>&amp;R&amp;"宋体,常规"&amp;10表&amp;"Times New Roman,常规"3-6-1
&amp;"宋体,常规"共&amp;"Times New Roman,常规"&amp;N&amp;"宋体,常规"页第&amp;"Times New Roman,常规"&amp;P&amp;"宋体,常规"页</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G47"/>
  <sheetViews>
    <sheetView zoomScale="70" zoomScaleNormal="70" workbookViewId="0">
      <selection activeCell="H12" sqref="H12"/>
    </sheetView>
  </sheetViews>
  <sheetFormatPr defaultColWidth="9" defaultRowHeight="15.75" customHeight="1"/>
  <cols>
    <col min="1" max="1" width="5.16666666666667" style="139" customWidth="1"/>
    <col min="2" max="2" width="24.0833333333333" style="426" customWidth="1"/>
    <col min="3" max="3" width="11.0833333333333" style="426" customWidth="1"/>
    <col min="4" max="4" width="9.5" style="140" customWidth="1"/>
    <col min="5" max="5" width="12.5833333333333" style="139" customWidth="1"/>
    <col min="6" max="6" width="15.5" style="139" customWidth="1" outlineLevel="1"/>
    <col min="7" max="7" width="10.1666666666667" style="139" customWidth="1" outlineLevel="1"/>
    <col min="8" max="8" width="9.91666666666667" style="139" customWidth="1" outlineLevel="1"/>
    <col min="9" max="11" width="8.66666666666667" style="139" customWidth="1" outlineLevel="1"/>
    <col min="12" max="12" width="10.1666666666667" style="139" customWidth="1" outlineLevel="1"/>
    <col min="13" max="13" width="20.0833333333333" style="139" customWidth="1" outlineLevel="1"/>
    <col min="14" max="15" width="10.6666666666667" style="1083" customWidth="1" outlineLevel="1"/>
    <col min="16" max="17" width="19.5833333333333" style="139" customWidth="1"/>
    <col min="18" max="18" width="9.58333333333333" style="139" customWidth="1"/>
    <col min="19" max="19" width="14.6666666666667" style="139" customWidth="1"/>
    <col min="20" max="20" width="10.5" style="139" customWidth="1"/>
    <col min="21" max="24" width="9" style="139"/>
    <col min="25" max="25" width="12.5" style="139" customWidth="1"/>
    <col min="26" max="26" width="13.5" style="139" customWidth="1"/>
    <col min="27" max="27" width="13.9166666666667" style="139" customWidth="1"/>
    <col min="28" max="28" width="9" style="139" customWidth="1"/>
    <col min="29" max="29" width="16.4166666666667" style="139" customWidth="1"/>
    <col min="30" max="32" width="9" style="139" customWidth="1"/>
    <col min="33" max="34" width="9" style="139"/>
    <col min="35" max="43" width="9" style="139" customWidth="1"/>
    <col min="44" max="16384" width="9" style="139"/>
  </cols>
  <sheetData>
    <row r="1" customHeight="1" spans="1:20">
      <c r="A1" s="142" t="s">
        <v>118</v>
      </c>
      <c r="B1" s="737" t="s">
        <v>338</v>
      </c>
      <c r="C1" s="427"/>
      <c r="D1" s="144"/>
      <c r="E1" s="145"/>
      <c r="F1" s="146"/>
      <c r="G1" s="146"/>
      <c r="H1" s="146"/>
      <c r="I1" s="146"/>
      <c r="J1" s="146"/>
      <c r="K1" s="146"/>
      <c r="L1" s="146"/>
      <c r="M1" s="146"/>
      <c r="N1" s="146"/>
      <c r="O1" s="146"/>
      <c r="P1" s="146"/>
      <c r="Q1" s="146"/>
      <c r="R1" s="146"/>
      <c r="S1" s="145"/>
      <c r="T1" s="145"/>
    </row>
    <row r="2" s="137" customFormat="1" ht="30" customHeight="1" spans="1:20">
      <c r="A2" s="148" t="s">
        <v>384</v>
      </c>
      <c r="B2" s="149"/>
      <c r="C2" s="149"/>
      <c r="D2" s="149"/>
      <c r="E2" s="149"/>
      <c r="F2" s="149"/>
      <c r="G2" s="149"/>
      <c r="H2" s="149"/>
      <c r="I2" s="149"/>
      <c r="J2" s="149"/>
      <c r="K2" s="149"/>
      <c r="L2" s="149"/>
      <c r="M2" s="149"/>
      <c r="N2" s="149"/>
      <c r="O2" s="149"/>
      <c r="P2" s="149"/>
      <c r="Q2" s="149"/>
      <c r="R2" s="149"/>
      <c r="S2" s="149"/>
      <c r="T2" s="149"/>
    </row>
    <row r="3" ht="14.25" customHeight="1" spans="1:20">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c r="T3" s="138"/>
    </row>
    <row r="4" customHeight="1" spans="1:20">
      <c r="A4" s="139" t="str">
        <f>封面!D7&amp;封面!F7</f>
        <v>产权持有人：杭州汽轮新能源有限公司</v>
      </c>
      <c r="F4" s="150"/>
      <c r="G4" s="150"/>
      <c r="H4" s="150"/>
      <c r="I4" s="150"/>
      <c r="J4" s="150"/>
      <c r="K4" s="150"/>
      <c r="L4" s="150"/>
      <c r="M4" s="150"/>
      <c r="N4" s="1096"/>
      <c r="O4" s="150"/>
      <c r="P4" s="150"/>
      <c r="Q4" s="150"/>
      <c r="R4" s="150"/>
      <c r="S4" s="163" t="s">
        <v>120</v>
      </c>
      <c r="T4" s="163"/>
    </row>
    <row r="5" s="138" customFormat="1" customHeight="1" spans="1:20">
      <c r="A5" s="152" t="s">
        <v>183</v>
      </c>
      <c r="B5" s="272" t="s">
        <v>340</v>
      </c>
      <c r="C5" s="272" t="s">
        <v>331</v>
      </c>
      <c r="D5" s="153" t="s">
        <v>341</v>
      </c>
      <c r="E5" s="152" t="s">
        <v>342</v>
      </c>
      <c r="F5" s="170" t="s">
        <v>264</v>
      </c>
      <c r="G5" s="1085" t="s">
        <v>343</v>
      </c>
      <c r="H5" s="1086" t="s">
        <v>344</v>
      </c>
      <c r="I5" s="1085" t="s">
        <v>345</v>
      </c>
      <c r="J5" s="1085" t="s">
        <v>346</v>
      </c>
      <c r="K5" s="1085" t="s">
        <v>347</v>
      </c>
      <c r="L5" s="1085" t="s">
        <v>348</v>
      </c>
      <c r="M5" s="1104" t="s">
        <v>349</v>
      </c>
      <c r="N5" s="1105" t="s">
        <v>350</v>
      </c>
      <c r="O5" s="1091" t="s">
        <v>292</v>
      </c>
      <c r="P5" s="170" t="s">
        <v>265</v>
      </c>
      <c r="Q5" s="170" t="s">
        <v>266</v>
      </c>
      <c r="R5" s="170" t="s">
        <v>293</v>
      </c>
      <c r="S5" s="152" t="s">
        <v>186</v>
      </c>
      <c r="T5" s="231"/>
    </row>
    <row r="6" customHeight="1" spans="1:19">
      <c r="A6" s="156"/>
      <c r="B6" s="267"/>
      <c r="C6" s="272"/>
      <c r="D6" s="1101"/>
      <c r="E6" s="371" t="str">
        <f>IF(D6="","",CHOOSE(MATCH((#REF!-D6),'融资-应收账款'!$B$41:$B$47,1),'融资-应收账款'!$C$41,'融资-应收账款'!$C$42,'融资-应收账款'!$C$43,'融资-应收账款'!$C$44,'融资-应收账款'!$C$45,'融资-应收账款'!$C$46,'融资-应收账款'!$C$47))</f>
        <v/>
      </c>
      <c r="F6" s="159"/>
      <c r="G6" s="1087"/>
      <c r="H6" s="1087"/>
      <c r="I6" s="1087"/>
      <c r="J6" s="1087"/>
      <c r="K6" s="1087"/>
      <c r="L6" s="1087"/>
      <c r="M6" s="1087">
        <f t="shared" ref="M6:M26" si="0">SUM(G6:L6)-F6</f>
        <v>0</v>
      </c>
      <c r="N6" s="1095"/>
      <c r="O6" s="1095"/>
      <c r="P6" s="159">
        <f>F6+O6</f>
        <v>0</v>
      </c>
      <c r="Q6" s="159"/>
      <c r="R6" s="159" t="str">
        <f>IF(P6=0,"",(Q6-P6)/P6*100)</f>
        <v/>
      </c>
      <c r="S6" s="164"/>
    </row>
    <row r="7" customHeight="1" spans="1:19">
      <c r="A7" s="156"/>
      <c r="B7" s="267"/>
      <c r="C7" s="270"/>
      <c r="D7" s="158"/>
      <c r="E7" s="371" t="str">
        <f>IF(D7="","",CHOOSE(MATCH((#REF!-D7),'融资-应收账款'!$B$41:$B$47,1),'融资-应收账款'!$C$41,'融资-应收账款'!$C$42,'融资-应收账款'!$C$43,'融资-应收账款'!$C$44,'融资-应收账款'!$C$45,'融资-应收账款'!$C$46,'融资-应收账款'!$C$47))</f>
        <v/>
      </c>
      <c r="F7" s="159"/>
      <c r="G7" s="1087"/>
      <c r="H7" s="1087"/>
      <c r="I7" s="1087"/>
      <c r="J7" s="1087"/>
      <c r="K7" s="1087"/>
      <c r="L7" s="1087"/>
      <c r="M7" s="1087">
        <f t="shared" si="0"/>
        <v>0</v>
      </c>
      <c r="N7" s="1095"/>
      <c r="O7" s="1095"/>
      <c r="P7" s="159">
        <f t="shared" ref="P7:P25" si="1">F7+O7</f>
        <v>0</v>
      </c>
      <c r="Q7" s="159"/>
      <c r="R7" s="159" t="str">
        <f>IF(P7=0,"",(Q7-P7)/P7*100)</f>
        <v/>
      </c>
      <c r="S7" s="164"/>
    </row>
    <row r="8" customHeight="1" spans="1:19">
      <c r="A8" s="156"/>
      <c r="B8" s="267"/>
      <c r="C8" s="272"/>
      <c r="D8" s="158"/>
      <c r="E8" s="371" t="str">
        <f>IF(D8="","",CHOOSE(MATCH((#REF!-D8),'融资-应收账款'!$B$41:$B$47,1),'融资-应收账款'!$C$41,'融资-应收账款'!$C$42,'融资-应收账款'!$C$43,'融资-应收账款'!$C$44,'融资-应收账款'!$C$45,'融资-应收账款'!$C$46,'融资-应收账款'!$C$47))</f>
        <v/>
      </c>
      <c r="F8" s="159"/>
      <c r="G8" s="1087"/>
      <c r="H8" s="1087"/>
      <c r="I8" s="1087"/>
      <c r="J8" s="1087"/>
      <c r="K8" s="1087"/>
      <c r="L8" s="1087"/>
      <c r="M8" s="1087">
        <f t="shared" si="0"/>
        <v>0</v>
      </c>
      <c r="N8" s="1095"/>
      <c r="O8" s="1095"/>
      <c r="P8" s="159">
        <f t="shared" si="1"/>
        <v>0</v>
      </c>
      <c r="Q8" s="159"/>
      <c r="R8" s="159" t="str">
        <f t="shared" ref="R8:R29" si="2">IF(P8=0,"",(Q8-P8)/P8*100)</f>
        <v/>
      </c>
      <c r="S8" s="164"/>
    </row>
    <row r="9" customHeight="1" spans="1:19">
      <c r="A9" s="156"/>
      <c r="B9" s="267"/>
      <c r="C9" s="270"/>
      <c r="D9" s="158"/>
      <c r="E9" s="371" t="str">
        <f>IF(D9="","",CHOOSE(MATCH((#REF!-D9),'融资-应收账款'!$B$41:$B$47,1),'融资-应收账款'!$C$41,'融资-应收账款'!$C$42,'融资-应收账款'!$C$43,'融资-应收账款'!$C$44,'融资-应收账款'!$C$45,'融资-应收账款'!$C$46,'融资-应收账款'!$C$47))</f>
        <v/>
      </c>
      <c r="F9" s="159"/>
      <c r="G9" s="1087"/>
      <c r="H9" s="1087"/>
      <c r="I9" s="1087"/>
      <c r="J9" s="1087"/>
      <c r="K9" s="1087"/>
      <c r="L9" s="1087"/>
      <c r="M9" s="1087">
        <f t="shared" si="0"/>
        <v>0</v>
      </c>
      <c r="N9" s="1095"/>
      <c r="O9" s="1095"/>
      <c r="P9" s="159">
        <f t="shared" si="1"/>
        <v>0</v>
      </c>
      <c r="Q9" s="159"/>
      <c r="R9" s="159" t="str">
        <f t="shared" si="2"/>
        <v/>
      </c>
      <c r="S9" s="164"/>
    </row>
    <row r="10" customHeight="1" spans="1:19">
      <c r="A10" s="156"/>
      <c r="B10" s="267"/>
      <c r="C10" s="272"/>
      <c r="D10" s="158"/>
      <c r="E10" s="371" t="str">
        <f>IF(D10="","",CHOOSE(MATCH((#REF!-D10),'融资-应收账款'!$B$41:$B$47,1),'融资-应收账款'!$C$41,'融资-应收账款'!$C$42,'融资-应收账款'!$C$43,'融资-应收账款'!$C$44,'融资-应收账款'!$C$45,'融资-应收账款'!$C$46,'融资-应收账款'!$C$47))</f>
        <v/>
      </c>
      <c r="F10" s="159"/>
      <c r="G10" s="1087"/>
      <c r="H10" s="1087"/>
      <c r="I10" s="1087"/>
      <c r="J10" s="1087"/>
      <c r="K10" s="1087"/>
      <c r="L10" s="1087"/>
      <c r="M10" s="1087">
        <f t="shared" si="0"/>
        <v>0</v>
      </c>
      <c r="N10" s="1095"/>
      <c r="O10" s="1095"/>
      <c r="P10" s="159">
        <f t="shared" si="1"/>
        <v>0</v>
      </c>
      <c r="Q10" s="159"/>
      <c r="R10" s="159" t="str">
        <f t="shared" si="2"/>
        <v/>
      </c>
      <c r="S10" s="164"/>
    </row>
    <row r="11" customHeight="1" spans="1:19">
      <c r="A11" s="156"/>
      <c r="B11" s="267"/>
      <c r="C11" s="270"/>
      <c r="D11" s="158"/>
      <c r="E11" s="371" t="str">
        <f>IF(D11="","",CHOOSE(MATCH((#REF!-D11),'融资-应收账款'!$B$41:$B$47,1),'融资-应收账款'!$C$41,'融资-应收账款'!$C$42,'融资-应收账款'!$C$43,'融资-应收账款'!$C$44,'融资-应收账款'!$C$45,'融资-应收账款'!$C$46,'融资-应收账款'!$C$47))</f>
        <v/>
      </c>
      <c r="F11" s="159"/>
      <c r="G11" s="1087"/>
      <c r="H11" s="1087"/>
      <c r="I11" s="1087"/>
      <c r="J11" s="1087"/>
      <c r="K11" s="1087"/>
      <c r="L11" s="1087"/>
      <c r="M11" s="1087">
        <f t="shared" si="0"/>
        <v>0</v>
      </c>
      <c r="N11" s="1095"/>
      <c r="O11" s="1095"/>
      <c r="P11" s="159">
        <f t="shared" si="1"/>
        <v>0</v>
      </c>
      <c r="Q11" s="159"/>
      <c r="R11" s="159" t="str">
        <f t="shared" si="2"/>
        <v/>
      </c>
      <c r="S11" s="164"/>
    </row>
    <row r="12" customHeight="1" spans="1:19">
      <c r="A12" s="156"/>
      <c r="B12" s="267"/>
      <c r="C12" s="270"/>
      <c r="D12" s="158"/>
      <c r="E12" s="371" t="str">
        <f>IF(D12="","",CHOOSE(MATCH((#REF!-D12),'融资-应收账款'!$B$41:$B$47,1),'融资-应收账款'!$C$41,'融资-应收账款'!$C$42,'融资-应收账款'!$C$43,'融资-应收账款'!$C$44,'融资-应收账款'!$C$45,'融资-应收账款'!$C$46,'融资-应收账款'!$C$47))</f>
        <v/>
      </c>
      <c r="F12" s="159"/>
      <c r="G12" s="1087"/>
      <c r="H12" s="1087"/>
      <c r="I12" s="1087"/>
      <c r="J12" s="1087"/>
      <c r="K12" s="1087"/>
      <c r="L12" s="1087"/>
      <c r="M12" s="1087">
        <f t="shared" si="0"/>
        <v>0</v>
      </c>
      <c r="N12" s="1095"/>
      <c r="O12" s="1095"/>
      <c r="P12" s="159">
        <f t="shared" si="1"/>
        <v>0</v>
      </c>
      <c r="Q12" s="159"/>
      <c r="R12" s="159" t="str">
        <f t="shared" si="2"/>
        <v/>
      </c>
      <c r="S12" s="164"/>
    </row>
    <row r="13" customHeight="1" spans="1:19">
      <c r="A13" s="156"/>
      <c r="B13" s="267"/>
      <c r="C13" s="270"/>
      <c r="D13" s="158"/>
      <c r="E13" s="371" t="str">
        <f>IF(D13="","",CHOOSE(MATCH((#REF!-D13),'融资-应收账款'!$B$41:$B$47,1),'融资-应收账款'!$C$41,'融资-应收账款'!$C$42,'融资-应收账款'!$C$43,'融资-应收账款'!$C$44,'融资-应收账款'!$C$45,'融资-应收账款'!$C$46,'融资-应收账款'!$C$47))</f>
        <v/>
      </c>
      <c r="F13" s="159"/>
      <c r="G13" s="1087"/>
      <c r="H13" s="1087"/>
      <c r="I13" s="1087"/>
      <c r="J13" s="1087"/>
      <c r="K13" s="1087"/>
      <c r="L13" s="1087"/>
      <c r="M13" s="1087">
        <f t="shared" si="0"/>
        <v>0</v>
      </c>
      <c r="N13" s="1095"/>
      <c r="O13" s="1095"/>
      <c r="P13" s="159">
        <f t="shared" si="1"/>
        <v>0</v>
      </c>
      <c r="Q13" s="159"/>
      <c r="R13" s="159" t="str">
        <f t="shared" si="2"/>
        <v/>
      </c>
      <c r="S13" s="164"/>
    </row>
    <row r="14" customHeight="1" spans="1:29">
      <c r="A14" s="156"/>
      <c r="B14" s="267"/>
      <c r="C14" s="270"/>
      <c r="D14" s="158"/>
      <c r="E14" s="371" t="str">
        <f>IF(D14="","",CHOOSE(MATCH((#REF!-D14),'融资-应收账款'!$B$41:$B$47,1),'融资-应收账款'!$C$41,'融资-应收账款'!$C$42,'融资-应收账款'!$C$43,'融资-应收账款'!$C$44,'融资-应收账款'!$C$45,'融资-应收账款'!$C$46,'融资-应收账款'!$C$47))</f>
        <v/>
      </c>
      <c r="F14" s="159"/>
      <c r="G14" s="1087"/>
      <c r="H14" s="1087"/>
      <c r="I14" s="1087"/>
      <c r="J14" s="1087"/>
      <c r="K14" s="1087"/>
      <c r="L14" s="1087"/>
      <c r="M14" s="1087">
        <f t="shared" si="0"/>
        <v>0</v>
      </c>
      <c r="N14" s="1095"/>
      <c r="O14" s="1095"/>
      <c r="P14" s="159">
        <f t="shared" si="1"/>
        <v>0</v>
      </c>
      <c r="Q14" s="159"/>
      <c r="R14" s="159" t="str">
        <f t="shared" si="2"/>
        <v/>
      </c>
      <c r="S14" s="164"/>
      <c r="Y14" s="289"/>
      <c r="Z14" s="289"/>
      <c r="AA14" s="289"/>
      <c r="AB14" s="289"/>
      <c r="AC14" s="289"/>
    </row>
    <row r="15" customHeight="1" spans="1:33">
      <c r="A15" s="156"/>
      <c r="B15" s="267"/>
      <c r="C15" s="270"/>
      <c r="D15" s="158"/>
      <c r="E15" s="371" t="str">
        <f>IF(D15="","",CHOOSE(MATCH((#REF!-D15),'融资-应收账款'!$B$41:$B$47,1),'融资-应收账款'!$C$41,'融资-应收账款'!$C$42,'融资-应收账款'!$C$43,'融资-应收账款'!$C$44,'融资-应收账款'!$C$45,'融资-应收账款'!$C$46,'融资-应收账款'!$C$47))</f>
        <v/>
      </c>
      <c r="F15" s="159"/>
      <c r="G15" s="1087"/>
      <c r="H15" s="1087"/>
      <c r="I15" s="1087"/>
      <c r="J15" s="1087"/>
      <c r="K15" s="1087"/>
      <c r="L15" s="1087"/>
      <c r="M15" s="1087">
        <f t="shared" si="0"/>
        <v>0</v>
      </c>
      <c r="N15" s="1095"/>
      <c r="O15" s="1095"/>
      <c r="P15" s="159">
        <f t="shared" si="1"/>
        <v>0</v>
      </c>
      <c r="Q15" s="159"/>
      <c r="R15" s="159" t="str">
        <f t="shared" si="2"/>
        <v/>
      </c>
      <c r="S15" s="164"/>
      <c r="AE15" s="289"/>
      <c r="AF15" s="289"/>
      <c r="AG15" s="289"/>
    </row>
    <row r="16" customHeight="1" spans="1:21">
      <c r="A16" s="156"/>
      <c r="B16" s="267"/>
      <c r="C16" s="270"/>
      <c r="D16" s="158"/>
      <c r="E16" s="371" t="str">
        <f>IF(D16="","",CHOOSE(MATCH((#REF!-D16),'融资-应收账款'!$B$41:$B$47,1),'融资-应收账款'!$C$41,'融资-应收账款'!$C$42,'融资-应收账款'!$C$43,'融资-应收账款'!$C$44,'融资-应收账款'!$C$45,'融资-应收账款'!$C$46,'融资-应收账款'!$C$47))</f>
        <v/>
      </c>
      <c r="F16" s="159"/>
      <c r="G16" s="1087"/>
      <c r="H16" s="1087"/>
      <c r="I16" s="1087"/>
      <c r="J16" s="1087"/>
      <c r="K16" s="1087"/>
      <c r="L16" s="1087"/>
      <c r="M16" s="1087">
        <f t="shared" si="0"/>
        <v>0</v>
      </c>
      <c r="N16" s="1095"/>
      <c r="O16" s="1095"/>
      <c r="P16" s="159">
        <f t="shared" si="1"/>
        <v>0</v>
      </c>
      <c r="Q16" s="159"/>
      <c r="R16" s="159" t="str">
        <f t="shared" si="2"/>
        <v/>
      </c>
      <c r="S16" s="164"/>
      <c r="U16" s="799"/>
    </row>
    <row r="17" customHeight="1" spans="1:31">
      <c r="A17" s="156"/>
      <c r="B17" s="267"/>
      <c r="C17" s="270"/>
      <c r="D17" s="158"/>
      <c r="E17" s="371" t="str">
        <f>IF(D17="","",CHOOSE(MATCH((#REF!-D17),'融资-应收账款'!$B$41:$B$47,1),'融资-应收账款'!$C$41,'融资-应收账款'!$C$42,'融资-应收账款'!$C$43,'融资-应收账款'!$C$44,'融资-应收账款'!$C$45,'融资-应收账款'!$C$46,'融资-应收账款'!$C$47))</f>
        <v/>
      </c>
      <c r="F17" s="159"/>
      <c r="G17" s="1087"/>
      <c r="H17" s="1087"/>
      <c r="I17" s="1087"/>
      <c r="J17" s="1087"/>
      <c r="K17" s="1087"/>
      <c r="L17" s="1087"/>
      <c r="M17" s="1087">
        <f t="shared" si="0"/>
        <v>0</v>
      </c>
      <c r="N17" s="1095"/>
      <c r="O17" s="1095"/>
      <c r="P17" s="159">
        <f t="shared" si="1"/>
        <v>0</v>
      </c>
      <c r="Q17" s="159"/>
      <c r="R17" s="159" t="str">
        <f t="shared" si="2"/>
        <v/>
      </c>
      <c r="S17" s="164"/>
      <c r="AE17" s="289"/>
    </row>
    <row r="18" customHeight="1" spans="1:19">
      <c r="A18" s="156"/>
      <c r="B18" s="267"/>
      <c r="C18" s="270"/>
      <c r="D18" s="158"/>
      <c r="E18" s="371" t="str">
        <f>IF(D18="","",CHOOSE(MATCH((#REF!-D18),'融资-应收账款'!$B$41:$B$47,1),'融资-应收账款'!$C$41,'融资-应收账款'!$C$42,'融资-应收账款'!$C$43,'融资-应收账款'!$C$44,'融资-应收账款'!$C$45,'融资-应收账款'!$C$46,'融资-应收账款'!$C$47))</f>
        <v/>
      </c>
      <c r="F18" s="159"/>
      <c r="G18" s="1087"/>
      <c r="H18" s="1087"/>
      <c r="I18" s="1087"/>
      <c r="J18" s="1087"/>
      <c r="K18" s="1087"/>
      <c r="L18" s="1087"/>
      <c r="M18" s="1087">
        <f t="shared" si="0"/>
        <v>0</v>
      </c>
      <c r="N18" s="1095"/>
      <c r="O18" s="1095"/>
      <c r="P18" s="159">
        <f t="shared" si="1"/>
        <v>0</v>
      </c>
      <c r="Q18" s="159"/>
      <c r="R18" s="159" t="str">
        <f t="shared" si="2"/>
        <v/>
      </c>
      <c r="S18" s="164"/>
    </row>
    <row r="19" customHeight="1" spans="1:19">
      <c r="A19" s="156"/>
      <c r="B19" s="267"/>
      <c r="C19" s="270"/>
      <c r="D19" s="158"/>
      <c r="E19" s="371" t="str">
        <f>IF(D19="","",CHOOSE(MATCH((#REF!-D19),'融资-应收账款'!$B$41:$B$47,1),'融资-应收账款'!$C$41,'融资-应收账款'!$C$42,'融资-应收账款'!$C$43,'融资-应收账款'!$C$44,'融资-应收账款'!$C$45,'融资-应收账款'!$C$46,'融资-应收账款'!$C$47))</f>
        <v/>
      </c>
      <c r="F19" s="159"/>
      <c r="G19" s="1087"/>
      <c r="H19" s="1087"/>
      <c r="I19" s="1087"/>
      <c r="J19" s="1087"/>
      <c r="K19" s="1087"/>
      <c r="L19" s="1087"/>
      <c r="M19" s="1087">
        <f t="shared" si="0"/>
        <v>0</v>
      </c>
      <c r="N19" s="1095"/>
      <c r="O19" s="1095"/>
      <c r="P19" s="159">
        <f t="shared" si="1"/>
        <v>0</v>
      </c>
      <c r="Q19" s="159"/>
      <c r="R19" s="159" t="str">
        <f t="shared" si="2"/>
        <v/>
      </c>
      <c r="S19" s="164"/>
    </row>
    <row r="20" customHeight="1" spans="1:19">
      <c r="A20" s="156"/>
      <c r="B20" s="267"/>
      <c r="C20" s="270"/>
      <c r="D20" s="158"/>
      <c r="E20" s="371" t="str">
        <f>IF(D20="","",CHOOSE(MATCH((#REF!-D20),'融资-应收账款'!$B$41:$B$47,1),'融资-应收账款'!$C$41,'融资-应收账款'!$C$42,'融资-应收账款'!$C$43,'融资-应收账款'!$C$44,'融资-应收账款'!$C$45,'融资-应收账款'!$C$46,'融资-应收账款'!$C$47))</f>
        <v/>
      </c>
      <c r="F20" s="159"/>
      <c r="G20" s="1087"/>
      <c r="H20" s="1087"/>
      <c r="I20" s="1087"/>
      <c r="J20" s="1087"/>
      <c r="K20" s="1087"/>
      <c r="L20" s="1087"/>
      <c r="M20" s="1087">
        <f t="shared" si="0"/>
        <v>0</v>
      </c>
      <c r="N20" s="1095"/>
      <c r="O20" s="1095"/>
      <c r="P20" s="159">
        <f t="shared" si="1"/>
        <v>0</v>
      </c>
      <c r="Q20" s="159"/>
      <c r="R20" s="159" t="str">
        <f t="shared" si="2"/>
        <v/>
      </c>
      <c r="S20" s="164"/>
    </row>
    <row r="21" customHeight="1" spans="1:19">
      <c r="A21" s="156"/>
      <c r="B21" s="267"/>
      <c r="C21" s="270"/>
      <c r="D21" s="158"/>
      <c r="E21" s="371" t="str">
        <f>IF(D21="","",CHOOSE(MATCH((#REF!-D21),'融资-应收账款'!$B$41:$B$47,1),'融资-应收账款'!$C$41,'融资-应收账款'!$C$42,'融资-应收账款'!$C$43,'融资-应收账款'!$C$44,'融资-应收账款'!$C$45,'融资-应收账款'!$C$46,'融资-应收账款'!$C$47))</f>
        <v/>
      </c>
      <c r="F21" s="159"/>
      <c r="G21" s="1087"/>
      <c r="H21" s="1087"/>
      <c r="I21" s="1087"/>
      <c r="J21" s="1087"/>
      <c r="K21" s="1087"/>
      <c r="L21" s="1087"/>
      <c r="M21" s="1087">
        <f t="shared" si="0"/>
        <v>0</v>
      </c>
      <c r="N21" s="1095"/>
      <c r="O21" s="1095"/>
      <c r="P21" s="159">
        <f t="shared" si="1"/>
        <v>0</v>
      </c>
      <c r="Q21" s="159"/>
      <c r="R21" s="159" t="str">
        <f t="shared" si="2"/>
        <v/>
      </c>
      <c r="S21" s="164"/>
    </row>
    <row r="22" customHeight="1" spans="1:19">
      <c r="A22" s="156"/>
      <c r="B22" s="267"/>
      <c r="C22" s="270"/>
      <c r="D22" s="158"/>
      <c r="E22" s="371" t="str">
        <f>IF(D22="","",CHOOSE(MATCH((#REF!-D22),'融资-应收账款'!$B$41:$B$47,1),'融资-应收账款'!$C$41,'融资-应收账款'!$C$42,'融资-应收账款'!$C$43,'融资-应收账款'!$C$44,'融资-应收账款'!$C$45,'融资-应收账款'!$C$46,'融资-应收账款'!$C$47))</f>
        <v/>
      </c>
      <c r="F22" s="159"/>
      <c r="G22" s="1087"/>
      <c r="H22" s="1087"/>
      <c r="I22" s="1087"/>
      <c r="J22" s="1087"/>
      <c r="K22" s="1087"/>
      <c r="L22" s="1087"/>
      <c r="M22" s="1087">
        <f t="shared" si="0"/>
        <v>0</v>
      </c>
      <c r="N22" s="1095"/>
      <c r="O22" s="1095"/>
      <c r="P22" s="159">
        <f t="shared" si="1"/>
        <v>0</v>
      </c>
      <c r="Q22" s="159"/>
      <c r="R22" s="159" t="str">
        <f t="shared" si="2"/>
        <v/>
      </c>
      <c r="S22" s="164"/>
    </row>
    <row r="23" customHeight="1" spans="1:19">
      <c r="A23" s="156"/>
      <c r="B23" s="267"/>
      <c r="C23" s="270"/>
      <c r="D23" s="158"/>
      <c r="E23" s="371" t="str">
        <f>IF(D23="","",CHOOSE(MATCH((#REF!-D23),'融资-应收账款'!$B$41:$B$47,1),'融资-应收账款'!$C$41,'融资-应收账款'!$C$42,'融资-应收账款'!$C$43,'融资-应收账款'!$C$44,'融资-应收账款'!$C$45,'融资-应收账款'!$C$46,'融资-应收账款'!$C$47))</f>
        <v/>
      </c>
      <c r="F23" s="159"/>
      <c r="G23" s="1087"/>
      <c r="H23" s="1087"/>
      <c r="I23" s="1087"/>
      <c r="J23" s="1087"/>
      <c r="K23" s="1087"/>
      <c r="L23" s="1087"/>
      <c r="M23" s="1087">
        <f t="shared" si="0"/>
        <v>0</v>
      </c>
      <c r="N23" s="1095"/>
      <c r="O23" s="1095"/>
      <c r="P23" s="159">
        <f t="shared" si="1"/>
        <v>0</v>
      </c>
      <c r="Q23" s="159"/>
      <c r="R23" s="159" t="str">
        <f t="shared" si="2"/>
        <v/>
      </c>
      <c r="S23" s="164"/>
    </row>
    <row r="24" customHeight="1" spans="1:19">
      <c r="A24" s="156"/>
      <c r="B24" s="267"/>
      <c r="C24" s="270"/>
      <c r="D24" s="158"/>
      <c r="E24" s="371" t="str">
        <f>IF(D24="","",CHOOSE(MATCH((#REF!-D24),'融资-应收账款'!$B$41:$B$47,1),'融资-应收账款'!$C$41,'融资-应收账款'!$C$42,'融资-应收账款'!$C$43,'融资-应收账款'!$C$44,'融资-应收账款'!$C$45,'融资-应收账款'!$C$46,'融资-应收账款'!$C$47))</f>
        <v/>
      </c>
      <c r="F24" s="159"/>
      <c r="G24" s="1087"/>
      <c r="H24" s="1087"/>
      <c r="I24" s="1087"/>
      <c r="J24" s="1087"/>
      <c r="K24" s="1087"/>
      <c r="L24" s="1087"/>
      <c r="M24" s="1087">
        <f t="shared" si="0"/>
        <v>0</v>
      </c>
      <c r="N24" s="1095"/>
      <c r="O24" s="1095"/>
      <c r="P24" s="159">
        <f t="shared" si="1"/>
        <v>0</v>
      </c>
      <c r="Q24" s="159"/>
      <c r="R24" s="159" t="str">
        <f t="shared" si="2"/>
        <v/>
      </c>
      <c r="S24" s="164"/>
    </row>
    <row r="25" customHeight="1" spans="1:19">
      <c r="A25" s="156"/>
      <c r="B25" s="267"/>
      <c r="C25" s="270"/>
      <c r="D25" s="158"/>
      <c r="E25" s="371" t="str">
        <f>IF(D25="","",CHOOSE(MATCH((#REF!-D25),'融资-应收账款'!$B$41:$B$47,1),'融资-应收账款'!$C$41,'融资-应收账款'!$C$42,'融资-应收账款'!$C$43,'融资-应收账款'!$C$44,'融资-应收账款'!$C$45,'融资-应收账款'!$C$46,'融资-应收账款'!$C$47))</f>
        <v/>
      </c>
      <c r="F25" s="159"/>
      <c r="G25" s="1087"/>
      <c r="H25" s="1087"/>
      <c r="I25" s="1087"/>
      <c r="J25" s="1087"/>
      <c r="K25" s="1087"/>
      <c r="L25" s="1087"/>
      <c r="M25" s="1087">
        <f t="shared" si="0"/>
        <v>0</v>
      </c>
      <c r="N25" s="1095"/>
      <c r="O25" s="1095"/>
      <c r="P25" s="159">
        <f t="shared" si="1"/>
        <v>0</v>
      </c>
      <c r="Q25" s="159"/>
      <c r="R25" s="159" t="str">
        <f t="shared" si="2"/>
        <v/>
      </c>
      <c r="S25" s="164"/>
    </row>
    <row r="26" customHeight="1" spans="1:19">
      <c r="A26" s="161" t="s">
        <v>337</v>
      </c>
      <c r="B26" s="227"/>
      <c r="C26" s="270"/>
      <c r="D26" s="158"/>
      <c r="E26" s="156"/>
      <c r="F26" s="159">
        <f t="shared" ref="F26:L26" si="3">SUM(F6:F25)</f>
        <v>0</v>
      </c>
      <c r="G26" s="1087">
        <f t="shared" si="3"/>
        <v>0</v>
      </c>
      <c r="H26" s="1087">
        <f t="shared" si="3"/>
        <v>0</v>
      </c>
      <c r="I26" s="1087">
        <f t="shared" si="3"/>
        <v>0</v>
      </c>
      <c r="J26" s="1087">
        <f t="shared" si="3"/>
        <v>0</v>
      </c>
      <c r="K26" s="1087">
        <f t="shared" si="3"/>
        <v>0</v>
      </c>
      <c r="L26" s="1087">
        <f t="shared" si="3"/>
        <v>0</v>
      </c>
      <c r="M26" s="1087">
        <f t="shared" si="0"/>
        <v>0</v>
      </c>
      <c r="N26" s="1095">
        <f>SUM(N6:N25)</f>
        <v>0</v>
      </c>
      <c r="O26" s="1095"/>
      <c r="P26" s="159">
        <f>SUM(P6:P25)</f>
        <v>0</v>
      </c>
      <c r="Q26" s="159">
        <f>SUM(Q6:Q25)</f>
        <v>0</v>
      </c>
      <c r="R26" s="159" t="str">
        <f t="shared" si="2"/>
        <v/>
      </c>
      <c r="S26" s="164"/>
    </row>
    <row r="27" customHeight="1" spans="1:19">
      <c r="A27" s="161" t="s">
        <v>351</v>
      </c>
      <c r="B27" s="227"/>
      <c r="C27" s="270"/>
      <c r="D27" s="158"/>
      <c r="E27" s="156"/>
      <c r="F27" s="159"/>
      <c r="G27" s="1087"/>
      <c r="H27" s="1087"/>
      <c r="I27" s="1087"/>
      <c r="J27" s="1087"/>
      <c r="K27" s="1087"/>
      <c r="L27" s="1087"/>
      <c r="M27" s="1087"/>
      <c r="N27" s="1095"/>
      <c r="O27" s="1095"/>
      <c r="P27" s="159">
        <f>F27+O27</f>
        <v>0</v>
      </c>
      <c r="Q27" s="159"/>
      <c r="R27" s="159" t="str">
        <f t="shared" si="2"/>
        <v/>
      </c>
      <c r="S27" s="164"/>
    </row>
    <row r="28" customHeight="1" spans="1:19">
      <c r="A28" s="161" t="s">
        <v>352</v>
      </c>
      <c r="B28" s="227"/>
      <c r="C28" s="270"/>
      <c r="D28" s="158"/>
      <c r="E28" s="156"/>
      <c r="F28" s="159"/>
      <c r="G28" s="1087"/>
      <c r="H28" s="1087"/>
      <c r="I28" s="1087"/>
      <c r="J28" s="1087"/>
      <c r="K28" s="1087"/>
      <c r="L28" s="1087"/>
      <c r="M28" s="1087"/>
      <c r="N28" s="1095"/>
      <c r="O28" s="1095"/>
      <c r="P28" s="159"/>
      <c r="Q28" s="159">
        <f>P27</f>
        <v>0</v>
      </c>
      <c r="R28" s="159" t="str">
        <f t="shared" si="2"/>
        <v/>
      </c>
      <c r="S28" s="164"/>
    </row>
    <row r="29" customHeight="1" spans="1:19">
      <c r="A29" s="161" t="s">
        <v>353</v>
      </c>
      <c r="B29" s="227"/>
      <c r="C29" s="279"/>
      <c r="D29" s="158"/>
      <c r="E29" s="164"/>
      <c r="F29" s="159">
        <f>F26-F27-F28</f>
        <v>0</v>
      </c>
      <c r="G29" s="1087">
        <f t="shared" ref="G29:N29" si="4">G26-G27-G28</f>
        <v>0</v>
      </c>
      <c r="H29" s="1087">
        <f t="shared" si="4"/>
        <v>0</v>
      </c>
      <c r="I29" s="1087">
        <f t="shared" si="4"/>
        <v>0</v>
      </c>
      <c r="J29" s="1087">
        <f t="shared" si="4"/>
        <v>0</v>
      </c>
      <c r="K29" s="1087">
        <f t="shared" si="4"/>
        <v>0</v>
      </c>
      <c r="L29" s="1087">
        <f t="shared" si="4"/>
        <v>0</v>
      </c>
      <c r="M29" s="1087">
        <f t="shared" si="4"/>
        <v>0</v>
      </c>
      <c r="N29" s="1095">
        <f t="shared" si="4"/>
        <v>0</v>
      </c>
      <c r="O29" s="1095"/>
      <c r="P29" s="159">
        <f>P26-P27-P28</f>
        <v>0</v>
      </c>
      <c r="Q29" s="159">
        <f>Q26-Q27-Q28</f>
        <v>0</v>
      </c>
      <c r="R29" s="159" t="str">
        <f t="shared" si="2"/>
        <v/>
      </c>
      <c r="S29" s="164"/>
    </row>
    <row r="30" customHeight="1" spans="1:18">
      <c r="A30" s="139" t="str">
        <f>封面!D11&amp;封面!G11</f>
        <v>产权持有单位填表人：丁旭伟</v>
      </c>
      <c r="F30" s="150"/>
      <c r="G30" s="150"/>
      <c r="H30" s="150"/>
      <c r="I30" s="150"/>
      <c r="J30" s="150"/>
      <c r="K30" s="150"/>
      <c r="L30" s="150"/>
      <c r="M30" s="150"/>
      <c r="N30" s="1096"/>
      <c r="O30" s="1096"/>
      <c r="P30" s="150" t="str">
        <f>"评估人员："&amp;封面!G20</f>
        <v>评估人员：江宛烨</v>
      </c>
      <c r="Q30" s="150"/>
      <c r="R30" s="150"/>
    </row>
    <row r="31" customHeight="1" spans="1:18">
      <c r="A31" s="139" t="str">
        <f>CONCATENATE(封面!D13,封面!F13,封面!G13,封面!H13,封面!I13,封面!J13,封面!K13)</f>
        <v>填表日期：2023年11月7日</v>
      </c>
      <c r="F31" s="150"/>
      <c r="G31" s="150"/>
      <c r="H31" s="150"/>
      <c r="I31" s="150"/>
      <c r="J31" s="150"/>
      <c r="K31" s="150"/>
      <c r="L31" s="150"/>
      <c r="M31" s="150"/>
      <c r="N31" s="1096"/>
      <c r="O31" s="1096"/>
      <c r="P31" s="150"/>
      <c r="Q31" s="150"/>
      <c r="R31" s="150"/>
    </row>
    <row r="32" customHeight="1" spans="2:18">
      <c r="B32" s="742" t="s">
        <v>354</v>
      </c>
      <c r="C32" s="289" t="s">
        <v>355</v>
      </c>
      <c r="F32" s="150"/>
      <c r="G32" s="150"/>
      <c r="H32" s="150"/>
      <c r="I32" s="150"/>
      <c r="J32" s="150"/>
      <c r="K32" s="150"/>
      <c r="L32" s="150"/>
      <c r="M32" s="150"/>
      <c r="N32" s="1096"/>
      <c r="O32" s="1096"/>
      <c r="P32" s="150"/>
      <c r="Q32" s="150"/>
      <c r="R32" s="150"/>
    </row>
    <row r="33" customHeight="1" spans="2:18">
      <c r="B33" s="742" t="s">
        <v>356</v>
      </c>
      <c r="C33" s="139" t="s">
        <v>357</v>
      </c>
      <c r="F33" s="150"/>
      <c r="G33" s="150"/>
      <c r="H33" s="150"/>
      <c r="I33" s="150"/>
      <c r="J33" s="150"/>
      <c r="K33" s="150"/>
      <c r="L33" s="150"/>
      <c r="M33" s="150"/>
      <c r="N33" s="1096"/>
      <c r="O33" s="1096"/>
      <c r="P33" s="150"/>
      <c r="Q33" s="150"/>
      <c r="R33" s="150"/>
    </row>
    <row r="34" customHeight="1" spans="3:18">
      <c r="C34" s="139" t="s">
        <v>358</v>
      </c>
      <c r="F34" s="150"/>
      <c r="G34" s="150"/>
      <c r="H34" s="150"/>
      <c r="I34" s="150"/>
      <c r="J34" s="150"/>
      <c r="K34" s="150"/>
      <c r="L34" s="150"/>
      <c r="M34" s="150"/>
      <c r="N34" s="1096"/>
      <c r="O34" s="1096"/>
      <c r="P34" s="150"/>
      <c r="Q34" s="150"/>
      <c r="R34" s="150"/>
    </row>
    <row r="35" ht="15" customHeight="1" spans="3:18">
      <c r="C35" s="139" t="s">
        <v>359</v>
      </c>
      <c r="F35" s="150"/>
      <c r="G35" s="150"/>
      <c r="H35" s="150"/>
      <c r="I35" s="150"/>
      <c r="J35" s="150"/>
      <c r="K35" s="150"/>
      <c r="L35" s="150"/>
      <c r="M35" s="150"/>
      <c r="N35" s="1096"/>
      <c r="O35" s="1096"/>
      <c r="P35" s="150"/>
      <c r="Q35" s="150"/>
      <c r="R35" s="150"/>
    </row>
    <row r="36" customHeight="1" spans="3:18">
      <c r="C36" s="139" t="s">
        <v>360</v>
      </c>
      <c r="F36" s="150"/>
      <c r="G36" s="150"/>
      <c r="H36" s="150"/>
      <c r="I36" s="150"/>
      <c r="J36" s="150"/>
      <c r="K36" s="150"/>
      <c r="L36" s="150"/>
      <c r="M36" s="150"/>
      <c r="N36" s="1096"/>
      <c r="O36" s="1096"/>
      <c r="P36" s="150"/>
      <c r="Q36" s="150"/>
      <c r="R36" s="150"/>
    </row>
    <row r="37" customHeight="1" spans="6:18">
      <c r="F37" s="150"/>
      <c r="G37" s="150"/>
      <c r="H37" s="150"/>
      <c r="I37" s="150"/>
      <c r="J37" s="150"/>
      <c r="K37" s="150"/>
      <c r="L37" s="150"/>
      <c r="M37" s="150"/>
      <c r="N37" s="1096"/>
      <c r="O37" s="1096"/>
      <c r="P37" s="150"/>
      <c r="Q37" s="150"/>
      <c r="R37" s="150"/>
    </row>
    <row r="38" customHeight="1" spans="6:18">
      <c r="F38" s="150"/>
      <c r="G38" s="150"/>
      <c r="H38" s="150"/>
      <c r="I38" s="150"/>
      <c r="J38" s="150"/>
      <c r="K38" s="150"/>
      <c r="L38" s="150"/>
      <c r="M38" s="150"/>
      <c r="N38" s="1096"/>
      <c r="O38" s="1096"/>
      <c r="P38" s="150"/>
      <c r="Q38" s="150"/>
      <c r="R38" s="150"/>
    </row>
    <row r="39" customHeight="1" spans="6:18">
      <c r="F39" s="150"/>
      <c r="G39" s="150"/>
      <c r="H39" s="150"/>
      <c r="I39" s="150"/>
      <c r="J39" s="150"/>
      <c r="K39" s="150"/>
      <c r="L39" s="150"/>
      <c r="M39" s="150"/>
      <c r="N39" s="1096"/>
      <c r="O39" s="1096"/>
      <c r="P39" s="150"/>
      <c r="Q39" s="150"/>
      <c r="R39" s="150"/>
    </row>
    <row r="40" hidden="1" customHeight="1" spans="2:18">
      <c r="B40" s="1088" t="s">
        <v>361</v>
      </c>
      <c r="C40" s="1089"/>
      <c r="D40" s="139"/>
      <c r="F40" s="150"/>
      <c r="G40" s="150"/>
      <c r="H40" s="150"/>
      <c r="I40" s="150"/>
      <c r="J40" s="150"/>
      <c r="K40" s="150"/>
      <c r="L40" s="150"/>
      <c r="M40" s="150"/>
      <c r="N40" s="1096"/>
      <c r="O40" s="1096"/>
      <c r="P40" s="150"/>
      <c r="Q40" s="150"/>
      <c r="R40" s="150"/>
    </row>
    <row r="41" hidden="1" customHeight="1" spans="2:18">
      <c r="B41" s="244">
        <v>0</v>
      </c>
      <c r="C41" s="63" t="s">
        <v>362</v>
      </c>
      <c r="D41" s="139" t="s">
        <v>363</v>
      </c>
      <c r="E41" s="1102"/>
      <c r="F41" s="1103"/>
      <c r="G41" s="150"/>
      <c r="H41" s="150"/>
      <c r="I41" s="150"/>
      <c r="J41" s="1098"/>
      <c r="K41" s="150"/>
      <c r="L41" s="150"/>
      <c r="M41" s="150"/>
      <c r="N41" s="1096"/>
      <c r="O41" s="1096"/>
      <c r="P41" s="150"/>
      <c r="Q41" s="150"/>
      <c r="R41" s="150"/>
    </row>
    <row r="42" hidden="1" customHeight="1" spans="2:18">
      <c r="B42" s="244">
        <v>366</v>
      </c>
      <c r="C42" s="63" t="s">
        <v>364</v>
      </c>
      <c r="D42" s="139" t="s">
        <v>365</v>
      </c>
      <c r="F42" s="150"/>
      <c r="G42" s="150"/>
      <c r="H42" s="150"/>
      <c r="I42" s="150"/>
      <c r="J42" s="150"/>
      <c r="K42" s="150"/>
      <c r="L42" s="150"/>
      <c r="M42" s="150"/>
      <c r="N42" s="1096"/>
      <c r="O42" s="1096"/>
      <c r="P42" s="150"/>
      <c r="Q42" s="150"/>
      <c r="R42" s="150"/>
    </row>
    <row r="43" hidden="1" customHeight="1" spans="2:18">
      <c r="B43" s="244">
        <v>731</v>
      </c>
      <c r="C43" s="63" t="s">
        <v>366</v>
      </c>
      <c r="D43" s="139" t="s">
        <v>367</v>
      </c>
      <c r="F43" s="150"/>
      <c r="G43" s="150"/>
      <c r="H43" s="150"/>
      <c r="I43" s="150"/>
      <c r="J43" s="150"/>
      <c r="K43" s="150"/>
      <c r="L43" s="150"/>
      <c r="M43" s="150"/>
      <c r="N43" s="1096"/>
      <c r="O43" s="1096"/>
      <c r="P43" s="150"/>
      <c r="Q43" s="150"/>
      <c r="R43" s="150"/>
    </row>
    <row r="44" hidden="1" customHeight="1" spans="2:18">
      <c r="B44" s="244">
        <v>1096</v>
      </c>
      <c r="C44" s="63" t="s">
        <v>368</v>
      </c>
      <c r="D44" s="139" t="s">
        <v>369</v>
      </c>
      <c r="E44" s="139" t="s">
        <v>370</v>
      </c>
      <c r="F44" s="150" t="s">
        <v>371</v>
      </c>
      <c r="G44" s="150" t="s">
        <v>372</v>
      </c>
      <c r="H44" s="150" t="s">
        <v>373</v>
      </c>
      <c r="I44" s="150" t="s">
        <v>374</v>
      </c>
      <c r="J44" s="167" t="s">
        <v>375</v>
      </c>
      <c r="K44" s="150"/>
      <c r="L44" s="150"/>
      <c r="M44" s="150"/>
      <c r="N44" s="1096"/>
      <c r="O44" s="1096"/>
      <c r="P44" s="150"/>
      <c r="Q44" s="150"/>
      <c r="R44" s="150"/>
    </row>
    <row r="45" hidden="1" customHeight="1" spans="2:18">
      <c r="B45" s="244">
        <v>1461</v>
      </c>
      <c r="C45" s="63" t="s">
        <v>376</v>
      </c>
      <c r="D45" s="139"/>
      <c r="F45" s="150"/>
      <c r="G45" s="150"/>
      <c r="H45" s="150"/>
      <c r="I45" s="150"/>
      <c r="J45" s="150"/>
      <c r="K45" s="150"/>
      <c r="L45" s="150"/>
      <c r="M45" s="150"/>
      <c r="N45" s="1096"/>
      <c r="O45" s="1096"/>
      <c r="P45" s="150"/>
      <c r="Q45" s="150"/>
      <c r="R45" s="150"/>
    </row>
    <row r="46" hidden="1" customHeight="1" spans="2:18">
      <c r="B46" s="244">
        <v>1826</v>
      </c>
      <c r="C46" s="63" t="s">
        <v>377</v>
      </c>
      <c r="D46" s="139"/>
      <c r="F46" s="150"/>
      <c r="G46" s="150"/>
      <c r="H46" s="150"/>
      <c r="I46" s="150"/>
      <c r="J46" s="150"/>
      <c r="K46" s="150"/>
      <c r="L46" s="150"/>
      <c r="M46" s="150"/>
      <c r="N46" s="1096"/>
      <c r="O46" s="1096"/>
      <c r="P46" s="150"/>
      <c r="Q46" s="150"/>
      <c r="R46" s="150"/>
    </row>
    <row r="47" hidden="1" customHeight="1" spans="2:18">
      <c r="B47" s="244">
        <v>43465</v>
      </c>
      <c r="C47" s="63" t="str">
        <f>""</f>
        <v/>
      </c>
      <c r="D47" s="139"/>
      <c r="F47" s="150"/>
      <c r="G47" s="150"/>
      <c r="H47" s="150"/>
      <c r="I47" s="150"/>
      <c r="J47" s="150"/>
      <c r="K47" s="150"/>
      <c r="L47" s="150"/>
      <c r="M47" s="150"/>
      <c r="N47" s="1096"/>
      <c r="O47" s="1096"/>
      <c r="P47" s="150"/>
      <c r="Q47" s="150"/>
      <c r="R47" s="150"/>
    </row>
  </sheetData>
  <mergeCells count="6">
    <mergeCell ref="A2:S2"/>
    <mergeCell ref="A3:S3"/>
    <mergeCell ref="A26:B26"/>
    <mergeCell ref="A27:B27"/>
    <mergeCell ref="A28:B28"/>
    <mergeCell ref="A29:B29"/>
  </mergeCells>
  <hyperlinks>
    <hyperlink ref="A1" location="索引目录!D13" display="返回索引页"/>
    <hyperlink ref="B1" location="流动汇总!B9" display="返回 "/>
  </hyperlinks>
  <printOptions horizontalCentered="1"/>
  <pageMargins left="0.354166666666667" right="0.354166666666667" top="0.786805555555556" bottom="0.786805555555556" header="1.02291666666667" footer="0.511805555555556"/>
  <pageSetup paperSize="9" scale="55" fitToHeight="0" orientation="landscape"/>
  <headerFooter alignWithMargins="0">
    <oddHeader>&amp;R&amp;"宋体,常规"&amp;10表&amp;"Times New Roman,常规"3-6-2
&amp;"宋体,常规"共&amp;"Times New Roman,常规"&amp;N&amp;"宋体,常规"页第&amp;"Times New Roman,常规"&amp;P&amp;"宋体,常规"页</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V40"/>
  <sheetViews>
    <sheetView zoomScale="80" zoomScaleNormal="80" workbookViewId="0">
      <selection activeCell="H12" sqref="H12"/>
    </sheetView>
  </sheetViews>
  <sheetFormatPr defaultColWidth="9" defaultRowHeight="15.75" customHeight="1"/>
  <cols>
    <col min="1" max="1" width="6.16666666666667" style="139" customWidth="1"/>
    <col min="2" max="2" width="24.6666666666667" style="426" customWidth="1"/>
    <col min="3" max="3" width="14.0833333333333" style="426" customWidth="1"/>
    <col min="4" max="4" width="11" style="139" customWidth="1"/>
    <col min="5" max="5" width="9.08333333333333" style="139" customWidth="1"/>
    <col min="6" max="7" width="13.0833333333333" style="139" customWidth="1" outlineLevel="1"/>
    <col min="8" max="8" width="15.6666666666667" style="139" customWidth="1" outlineLevel="1"/>
    <col min="9" max="10" width="17.1666666666667" style="139" customWidth="1"/>
    <col min="11" max="11" width="10.6666666666667" style="139" customWidth="1"/>
    <col min="12" max="12" width="12.5833333333333" style="139" customWidth="1"/>
    <col min="13" max="13" width="9" style="139"/>
    <col min="14" max="14" width="12.5" style="139" customWidth="1" outlineLevel="1"/>
    <col min="15" max="21" width="10.6666666666667" style="139" customWidth="1" outlineLevel="1"/>
    <col min="22" max="22" width="9" style="139" customWidth="1" outlineLevel="1"/>
    <col min="23" max="24" width="9" style="139"/>
    <col min="25" max="26" width="9" style="139" customWidth="1"/>
    <col min="27" max="16384" width="9" style="139"/>
  </cols>
  <sheetData>
    <row r="1" customHeight="1" spans="1:20">
      <c r="A1" s="142" t="s">
        <v>118</v>
      </c>
      <c r="B1" s="737" t="s">
        <v>261</v>
      </c>
      <c r="C1" s="427"/>
      <c r="D1" s="145"/>
      <c r="E1" s="145"/>
      <c r="F1" s="146"/>
      <c r="G1" s="146"/>
      <c r="H1" s="146"/>
      <c r="I1" s="146"/>
      <c r="J1" s="146"/>
      <c r="K1" s="146"/>
      <c r="L1" s="146"/>
      <c r="M1" s="150"/>
      <c r="N1" s="150"/>
      <c r="O1" s="150"/>
      <c r="P1" s="150"/>
      <c r="Q1" s="150"/>
      <c r="R1" s="150"/>
      <c r="S1" s="150"/>
      <c r="T1" s="150"/>
    </row>
    <row r="2" s="137" customFormat="1" ht="30" customHeight="1" spans="1:20">
      <c r="A2" s="148" t="s">
        <v>385</v>
      </c>
      <c r="B2" s="149"/>
      <c r="C2" s="149"/>
      <c r="D2" s="149"/>
      <c r="E2" s="149"/>
      <c r="F2" s="149"/>
      <c r="G2" s="149"/>
      <c r="H2" s="149"/>
      <c r="I2" s="149"/>
      <c r="J2" s="149"/>
      <c r="K2" s="149"/>
      <c r="L2" s="149"/>
      <c r="M2" s="1098"/>
      <c r="N2" s="1098"/>
      <c r="O2" s="1098"/>
      <c r="P2" s="1098"/>
      <c r="Q2" s="1098"/>
      <c r="R2" s="1098"/>
      <c r="S2" s="1098"/>
      <c r="T2" s="1098"/>
    </row>
    <row r="3" ht="14.25" customHeight="1" spans="1:20">
      <c r="A3" s="138" t="str">
        <f>CONCATENATE(封面!D9,封面!F9,封面!G9,封面!H9,封面!I9,封面!J9,封面!K9)</f>
        <v>评估基准日：2023年9月30日</v>
      </c>
      <c r="B3" s="138"/>
      <c r="C3" s="138"/>
      <c r="D3" s="138"/>
      <c r="E3" s="138"/>
      <c r="F3" s="138"/>
      <c r="G3" s="138"/>
      <c r="H3" s="138"/>
      <c r="I3" s="138"/>
      <c r="J3" s="138"/>
      <c r="K3" s="138"/>
      <c r="L3" s="138"/>
      <c r="M3" s="150"/>
      <c r="N3" s="150"/>
      <c r="O3" s="150"/>
      <c r="P3" s="150"/>
      <c r="Q3" s="150"/>
      <c r="R3" s="150"/>
      <c r="S3" s="150"/>
      <c r="T3" s="150"/>
    </row>
    <row r="4" customHeight="1" spans="1:20">
      <c r="A4" s="139" t="str">
        <f>封面!D7&amp;封面!F7</f>
        <v>产权持有人：杭州汽轮新能源有限公司</v>
      </c>
      <c r="F4" s="150"/>
      <c r="G4" s="150"/>
      <c r="H4" s="150"/>
      <c r="I4" s="150"/>
      <c r="J4" s="150"/>
      <c r="K4" s="150"/>
      <c r="L4" s="352" t="s">
        <v>120</v>
      </c>
      <c r="M4" s="150"/>
      <c r="N4" s="140">
        <f>INT(封面!F9&amp;"/"&amp;封面!H9&amp;"/"&amp;封面!J9)</f>
        <v>45199</v>
      </c>
      <c r="O4" s="150"/>
      <c r="P4" s="150"/>
      <c r="Q4" s="150"/>
      <c r="R4" s="150"/>
      <c r="S4" s="150"/>
      <c r="T4" s="150"/>
    </row>
    <row r="5" s="138" customFormat="1" customHeight="1" spans="1:21">
      <c r="A5" s="152" t="s">
        <v>183</v>
      </c>
      <c r="B5" s="272" t="s">
        <v>386</v>
      </c>
      <c r="C5" s="272" t="s">
        <v>331</v>
      </c>
      <c r="D5" s="152" t="s">
        <v>341</v>
      </c>
      <c r="E5" s="152" t="s">
        <v>342</v>
      </c>
      <c r="F5" s="170" t="s">
        <v>264</v>
      </c>
      <c r="G5" s="1097" t="s">
        <v>387</v>
      </c>
      <c r="H5" s="170" t="s">
        <v>292</v>
      </c>
      <c r="I5" s="170" t="s">
        <v>265</v>
      </c>
      <c r="J5" s="170" t="s">
        <v>266</v>
      </c>
      <c r="K5" s="170" t="s">
        <v>293</v>
      </c>
      <c r="L5" s="170" t="s">
        <v>186</v>
      </c>
      <c r="M5" s="167"/>
      <c r="N5" s="1085" t="s">
        <v>343</v>
      </c>
      <c r="O5" s="1086" t="s">
        <v>344</v>
      </c>
      <c r="P5" s="1085" t="s">
        <v>345</v>
      </c>
      <c r="Q5" s="1085" t="s">
        <v>346</v>
      </c>
      <c r="R5" s="1085" t="s">
        <v>347</v>
      </c>
      <c r="S5" s="1085" t="s">
        <v>348</v>
      </c>
      <c r="T5" s="1100" t="s">
        <v>388</v>
      </c>
      <c r="U5" s="139"/>
    </row>
    <row r="6" customHeight="1" spans="1:20">
      <c r="A6" s="156"/>
      <c r="B6" s="267"/>
      <c r="C6" s="270"/>
      <c r="D6" s="158"/>
      <c r="E6" s="156" t="str">
        <f t="shared" ref="E6:E23" si="0">IF(D6="","",CHOOSE(MATCH(($N$4-D6),$A$34:$A$40,1),$B$34,$B$35,$B$36,$B$37,$B$38,$B$39,$B$40))</f>
        <v/>
      </c>
      <c r="F6" s="159"/>
      <c r="G6" s="159"/>
      <c r="H6" s="159"/>
      <c r="I6" s="159"/>
      <c r="J6" s="159"/>
      <c r="K6" s="159" t="str">
        <f t="shared" ref="K6:K24" si="1">IF(I6=0,"",(J6-I6)/I6*100)</f>
        <v/>
      </c>
      <c r="L6" s="171"/>
      <c r="M6" s="150"/>
      <c r="N6" s="1087"/>
      <c r="O6" s="1087"/>
      <c r="P6" s="1087"/>
      <c r="Q6" s="1087"/>
      <c r="R6" s="1087"/>
      <c r="S6" s="1087"/>
      <c r="T6" s="1087">
        <f>SUM(N6:S6)-F6</f>
        <v>0</v>
      </c>
    </row>
    <row r="7" customHeight="1" spans="1:20">
      <c r="A7" s="156"/>
      <c r="B7" s="267"/>
      <c r="C7" s="270"/>
      <c r="D7" s="156"/>
      <c r="E7" s="156" t="str">
        <f t="shared" si="0"/>
        <v/>
      </c>
      <c r="F7" s="159"/>
      <c r="G7" s="159"/>
      <c r="H7" s="159"/>
      <c r="I7" s="159"/>
      <c r="J7" s="159"/>
      <c r="K7" s="159" t="str">
        <f t="shared" si="1"/>
        <v/>
      </c>
      <c r="L7" s="171"/>
      <c r="M7" s="150"/>
      <c r="N7" s="1087"/>
      <c r="O7" s="1087"/>
      <c r="P7" s="1087"/>
      <c r="Q7" s="1087"/>
      <c r="R7" s="1087"/>
      <c r="S7" s="1087"/>
      <c r="T7" s="1087">
        <f t="shared" ref="T7:T24" si="2">SUM(N7:S7)-F7</f>
        <v>0</v>
      </c>
    </row>
    <row r="8" customHeight="1" spans="1:20">
      <c r="A8" s="156"/>
      <c r="B8" s="267"/>
      <c r="C8" s="270"/>
      <c r="D8" s="156"/>
      <c r="E8" s="156" t="str">
        <f t="shared" si="0"/>
        <v/>
      </c>
      <c r="F8" s="159"/>
      <c r="G8" s="159"/>
      <c r="H8" s="159"/>
      <c r="I8" s="159"/>
      <c r="J8" s="159"/>
      <c r="K8" s="159" t="str">
        <f t="shared" si="1"/>
        <v/>
      </c>
      <c r="L8" s="171"/>
      <c r="M8" s="150"/>
      <c r="N8" s="1087"/>
      <c r="O8" s="1087"/>
      <c r="P8" s="1087"/>
      <c r="Q8" s="1087"/>
      <c r="R8" s="1087"/>
      <c r="S8" s="1087"/>
      <c r="T8" s="1087">
        <f t="shared" si="2"/>
        <v>0</v>
      </c>
    </row>
    <row r="9" customHeight="1" spans="1:20">
      <c r="A9" s="156"/>
      <c r="B9" s="267"/>
      <c r="C9" s="270"/>
      <c r="D9" s="156"/>
      <c r="E9" s="156" t="str">
        <f t="shared" si="0"/>
        <v/>
      </c>
      <c r="F9" s="159"/>
      <c r="G9" s="159"/>
      <c r="H9" s="159"/>
      <c r="I9" s="159"/>
      <c r="J9" s="159"/>
      <c r="K9" s="159" t="str">
        <f t="shared" si="1"/>
        <v/>
      </c>
      <c r="L9" s="171"/>
      <c r="M9" s="150"/>
      <c r="N9" s="1087"/>
      <c r="O9" s="1087"/>
      <c r="P9" s="1087"/>
      <c r="Q9" s="1087"/>
      <c r="R9" s="1087"/>
      <c r="S9" s="1087"/>
      <c r="T9" s="1087">
        <f t="shared" si="2"/>
        <v>0</v>
      </c>
    </row>
    <row r="10" customHeight="1" spans="1:20">
      <c r="A10" s="156"/>
      <c r="B10" s="267"/>
      <c r="C10" s="270"/>
      <c r="D10" s="156"/>
      <c r="E10" s="156" t="str">
        <f t="shared" si="0"/>
        <v/>
      </c>
      <c r="F10" s="159"/>
      <c r="G10" s="159"/>
      <c r="H10" s="159"/>
      <c r="I10" s="159"/>
      <c r="J10" s="159"/>
      <c r="K10" s="159" t="str">
        <f t="shared" si="1"/>
        <v/>
      </c>
      <c r="L10" s="171"/>
      <c r="M10" s="150"/>
      <c r="N10" s="1087"/>
      <c r="O10" s="1087"/>
      <c r="P10" s="1087"/>
      <c r="Q10" s="1087"/>
      <c r="R10" s="1087"/>
      <c r="S10" s="1087"/>
      <c r="T10" s="1087">
        <f t="shared" si="2"/>
        <v>0</v>
      </c>
    </row>
    <row r="11" customHeight="1" spans="1:20">
      <c r="A11" s="156"/>
      <c r="B11" s="267"/>
      <c r="C11" s="270"/>
      <c r="D11" s="156"/>
      <c r="E11" s="156" t="str">
        <f t="shared" si="0"/>
        <v/>
      </c>
      <c r="F11" s="159"/>
      <c r="G11" s="159"/>
      <c r="H11" s="159"/>
      <c r="I11" s="159"/>
      <c r="J11" s="159"/>
      <c r="K11" s="159" t="str">
        <f t="shared" si="1"/>
        <v/>
      </c>
      <c r="L11" s="171"/>
      <c r="M11" s="150"/>
      <c r="N11" s="1087"/>
      <c r="O11" s="1087"/>
      <c r="P11" s="1087"/>
      <c r="Q11" s="1087"/>
      <c r="R11" s="1087"/>
      <c r="S11" s="1087"/>
      <c r="T11" s="1087">
        <f t="shared" si="2"/>
        <v>0</v>
      </c>
    </row>
    <row r="12" customHeight="1" spans="1:20">
      <c r="A12" s="156"/>
      <c r="B12" s="267"/>
      <c r="C12" s="270"/>
      <c r="D12" s="156"/>
      <c r="E12" s="156" t="str">
        <f t="shared" si="0"/>
        <v/>
      </c>
      <c r="F12" s="159"/>
      <c r="G12" s="159"/>
      <c r="H12" s="159"/>
      <c r="I12" s="159"/>
      <c r="J12" s="159"/>
      <c r="K12" s="159" t="str">
        <f t="shared" si="1"/>
        <v/>
      </c>
      <c r="L12" s="171"/>
      <c r="M12" s="150"/>
      <c r="N12" s="1087"/>
      <c r="O12" s="1087"/>
      <c r="P12" s="1087"/>
      <c r="Q12" s="1087"/>
      <c r="R12" s="1087"/>
      <c r="S12" s="1087"/>
      <c r="T12" s="1087">
        <f t="shared" si="2"/>
        <v>0</v>
      </c>
    </row>
    <row r="13" customHeight="1" spans="1:20">
      <c r="A13" s="156"/>
      <c r="B13" s="267"/>
      <c r="C13" s="270"/>
      <c r="D13" s="156"/>
      <c r="E13" s="156" t="str">
        <f t="shared" si="0"/>
        <v/>
      </c>
      <c r="F13" s="159"/>
      <c r="G13" s="159"/>
      <c r="H13" s="159"/>
      <c r="I13" s="159"/>
      <c r="J13" s="159"/>
      <c r="K13" s="159" t="str">
        <f t="shared" si="1"/>
        <v/>
      </c>
      <c r="L13" s="171"/>
      <c r="M13" s="150"/>
      <c r="N13" s="1087"/>
      <c r="O13" s="1087"/>
      <c r="P13" s="1087"/>
      <c r="Q13" s="1087"/>
      <c r="R13" s="1087"/>
      <c r="S13" s="1087"/>
      <c r="T13" s="1087">
        <f t="shared" si="2"/>
        <v>0</v>
      </c>
    </row>
    <row r="14" customHeight="1" spans="1:20">
      <c r="A14" s="156"/>
      <c r="B14" s="267"/>
      <c r="C14" s="270"/>
      <c r="D14" s="156"/>
      <c r="E14" s="156" t="str">
        <f t="shared" si="0"/>
        <v/>
      </c>
      <c r="F14" s="159"/>
      <c r="G14" s="159"/>
      <c r="H14" s="159"/>
      <c r="I14" s="159"/>
      <c r="J14" s="159"/>
      <c r="K14" s="159" t="str">
        <f t="shared" si="1"/>
        <v/>
      </c>
      <c r="L14" s="171"/>
      <c r="M14" s="150"/>
      <c r="N14" s="1087"/>
      <c r="O14" s="1087"/>
      <c r="P14" s="1087"/>
      <c r="Q14" s="1087"/>
      <c r="R14" s="1087"/>
      <c r="S14" s="1087"/>
      <c r="T14" s="1087">
        <f t="shared" si="2"/>
        <v>0</v>
      </c>
    </row>
    <row r="15" customHeight="1" spans="1:20">
      <c r="A15" s="156"/>
      <c r="B15" s="267"/>
      <c r="C15" s="270"/>
      <c r="D15" s="156"/>
      <c r="E15" s="156" t="str">
        <f t="shared" si="0"/>
        <v/>
      </c>
      <c r="F15" s="159"/>
      <c r="G15" s="159"/>
      <c r="H15" s="159"/>
      <c r="I15" s="159"/>
      <c r="J15" s="159"/>
      <c r="K15" s="159" t="str">
        <f t="shared" si="1"/>
        <v/>
      </c>
      <c r="L15" s="171"/>
      <c r="M15" s="150"/>
      <c r="N15" s="1087"/>
      <c r="O15" s="1087"/>
      <c r="P15" s="1087"/>
      <c r="Q15" s="1087"/>
      <c r="R15" s="1087"/>
      <c r="S15" s="1087"/>
      <c r="T15" s="1087">
        <f t="shared" si="2"/>
        <v>0</v>
      </c>
    </row>
    <row r="16" customHeight="1" spans="1:22">
      <c r="A16" s="156"/>
      <c r="B16" s="267"/>
      <c r="C16" s="270"/>
      <c r="D16" s="156"/>
      <c r="E16" s="156" t="str">
        <f t="shared" si="0"/>
        <v/>
      </c>
      <c r="F16" s="159"/>
      <c r="G16" s="159"/>
      <c r="H16" s="159"/>
      <c r="I16" s="159"/>
      <c r="J16" s="159"/>
      <c r="K16" s="159" t="str">
        <f t="shared" si="1"/>
        <v/>
      </c>
      <c r="L16" s="171"/>
      <c r="M16" s="150"/>
      <c r="N16" s="1087"/>
      <c r="O16" s="1087"/>
      <c r="P16" s="1087"/>
      <c r="Q16" s="1087"/>
      <c r="R16" s="1087"/>
      <c r="S16" s="1087"/>
      <c r="T16" s="1087">
        <f t="shared" si="2"/>
        <v>0</v>
      </c>
      <c r="V16" s="799"/>
    </row>
    <row r="17" customHeight="1" spans="1:20">
      <c r="A17" s="156"/>
      <c r="B17" s="267"/>
      <c r="C17" s="270"/>
      <c r="D17" s="156"/>
      <c r="E17" s="156" t="str">
        <f t="shared" si="0"/>
        <v/>
      </c>
      <c r="F17" s="159"/>
      <c r="G17" s="159"/>
      <c r="H17" s="159"/>
      <c r="I17" s="159"/>
      <c r="J17" s="159"/>
      <c r="K17" s="159" t="str">
        <f t="shared" si="1"/>
        <v/>
      </c>
      <c r="L17" s="171"/>
      <c r="M17" s="150"/>
      <c r="N17" s="1087"/>
      <c r="O17" s="1087"/>
      <c r="P17" s="1087"/>
      <c r="Q17" s="1087"/>
      <c r="R17" s="1087"/>
      <c r="S17" s="1087"/>
      <c r="T17" s="1087">
        <f t="shared" si="2"/>
        <v>0</v>
      </c>
    </row>
    <row r="18" customHeight="1" spans="1:20">
      <c r="A18" s="156"/>
      <c r="B18" s="267"/>
      <c r="C18" s="270"/>
      <c r="D18" s="156"/>
      <c r="E18" s="156" t="str">
        <f t="shared" si="0"/>
        <v/>
      </c>
      <c r="F18" s="159"/>
      <c r="G18" s="159"/>
      <c r="H18" s="159"/>
      <c r="I18" s="159"/>
      <c r="J18" s="159"/>
      <c r="K18" s="159" t="str">
        <f t="shared" si="1"/>
        <v/>
      </c>
      <c r="L18" s="171"/>
      <c r="M18" s="150"/>
      <c r="N18" s="1087"/>
      <c r="O18" s="1087"/>
      <c r="P18" s="1087"/>
      <c r="Q18" s="1087"/>
      <c r="R18" s="1087"/>
      <c r="S18" s="1087"/>
      <c r="T18" s="1087">
        <f t="shared" si="2"/>
        <v>0</v>
      </c>
    </row>
    <row r="19" customHeight="1" spans="1:20">
      <c r="A19" s="156"/>
      <c r="B19" s="267"/>
      <c r="C19" s="270"/>
      <c r="D19" s="156"/>
      <c r="E19" s="156" t="str">
        <f t="shared" si="0"/>
        <v/>
      </c>
      <c r="F19" s="159"/>
      <c r="G19" s="159"/>
      <c r="H19" s="159"/>
      <c r="I19" s="159"/>
      <c r="J19" s="159"/>
      <c r="K19" s="159" t="str">
        <f t="shared" si="1"/>
        <v/>
      </c>
      <c r="L19" s="171"/>
      <c r="M19" s="150"/>
      <c r="N19" s="1087"/>
      <c r="O19" s="1087"/>
      <c r="P19" s="1087"/>
      <c r="Q19" s="1087"/>
      <c r="R19" s="1087"/>
      <c r="S19" s="1087"/>
      <c r="T19" s="1087">
        <f t="shared" si="2"/>
        <v>0</v>
      </c>
    </row>
    <row r="20" customHeight="1" spans="1:20">
      <c r="A20" s="156"/>
      <c r="B20" s="267"/>
      <c r="C20" s="270"/>
      <c r="D20" s="156"/>
      <c r="E20" s="156" t="str">
        <f t="shared" si="0"/>
        <v/>
      </c>
      <c r="F20" s="159"/>
      <c r="G20" s="159"/>
      <c r="H20" s="159"/>
      <c r="I20" s="159"/>
      <c r="J20" s="159"/>
      <c r="K20" s="159" t="str">
        <f t="shared" si="1"/>
        <v/>
      </c>
      <c r="L20" s="171"/>
      <c r="M20" s="150"/>
      <c r="N20" s="1087"/>
      <c r="O20" s="1087"/>
      <c r="P20" s="1087"/>
      <c r="Q20" s="1087"/>
      <c r="R20" s="1087"/>
      <c r="S20" s="1087"/>
      <c r="T20" s="1087">
        <f t="shared" si="2"/>
        <v>0</v>
      </c>
    </row>
    <row r="21" customHeight="1" spans="1:20">
      <c r="A21" s="156"/>
      <c r="B21" s="267"/>
      <c r="C21" s="270"/>
      <c r="D21" s="156"/>
      <c r="E21" s="156" t="str">
        <f t="shared" si="0"/>
        <v/>
      </c>
      <c r="F21" s="159"/>
      <c r="G21" s="159"/>
      <c r="H21" s="159"/>
      <c r="I21" s="159"/>
      <c r="J21" s="159"/>
      <c r="K21" s="159" t="str">
        <f t="shared" si="1"/>
        <v/>
      </c>
      <c r="L21" s="171"/>
      <c r="M21" s="150"/>
      <c r="N21" s="1087"/>
      <c r="O21" s="1087"/>
      <c r="P21" s="1087"/>
      <c r="Q21" s="1087"/>
      <c r="R21" s="1087"/>
      <c r="S21" s="1087"/>
      <c r="T21" s="1087">
        <f t="shared" si="2"/>
        <v>0</v>
      </c>
    </row>
    <row r="22" customHeight="1" spans="1:20">
      <c r="A22" s="156"/>
      <c r="B22" s="267"/>
      <c r="C22" s="270"/>
      <c r="D22" s="156"/>
      <c r="E22" s="156" t="str">
        <f t="shared" si="0"/>
        <v/>
      </c>
      <c r="F22" s="159"/>
      <c r="G22" s="159"/>
      <c r="H22" s="159"/>
      <c r="I22" s="159"/>
      <c r="J22" s="159"/>
      <c r="K22" s="159" t="str">
        <f t="shared" si="1"/>
        <v/>
      </c>
      <c r="L22" s="171"/>
      <c r="M22" s="150"/>
      <c r="N22" s="1087"/>
      <c r="O22" s="1087"/>
      <c r="P22" s="1087"/>
      <c r="Q22" s="1087"/>
      <c r="R22" s="1087"/>
      <c r="S22" s="1087"/>
      <c r="T22" s="1087">
        <f t="shared" si="2"/>
        <v>0</v>
      </c>
    </row>
    <row r="23" customHeight="1" spans="1:20">
      <c r="A23" s="156"/>
      <c r="B23" s="267"/>
      <c r="C23" s="270"/>
      <c r="D23" s="156"/>
      <c r="E23" s="156" t="str">
        <f t="shared" si="0"/>
        <v/>
      </c>
      <c r="F23" s="159"/>
      <c r="G23" s="159"/>
      <c r="H23" s="159"/>
      <c r="I23" s="159"/>
      <c r="J23" s="159"/>
      <c r="K23" s="159" t="str">
        <f t="shared" si="1"/>
        <v/>
      </c>
      <c r="L23" s="171"/>
      <c r="M23" s="150"/>
      <c r="N23" s="1087"/>
      <c r="O23" s="1087"/>
      <c r="P23" s="1087"/>
      <c r="Q23" s="1087"/>
      <c r="R23" s="1087"/>
      <c r="S23" s="1087"/>
      <c r="T23" s="1087">
        <f t="shared" si="2"/>
        <v>0</v>
      </c>
    </row>
    <row r="24" customHeight="1" spans="1:20">
      <c r="A24" s="161" t="s">
        <v>337</v>
      </c>
      <c r="B24" s="227"/>
      <c r="C24" s="279"/>
      <c r="D24" s="156"/>
      <c r="E24" s="156"/>
      <c r="F24" s="159">
        <f>SUM(F6:F23)</f>
        <v>0</v>
      </c>
      <c r="G24" s="159"/>
      <c r="H24" s="159"/>
      <c r="I24" s="159">
        <f>SUM(I6:I23)</f>
        <v>0</v>
      </c>
      <c r="J24" s="159">
        <f>SUM(J6:J23)</f>
        <v>0</v>
      </c>
      <c r="K24" s="159" t="str">
        <f t="shared" si="1"/>
        <v/>
      </c>
      <c r="L24" s="171"/>
      <c r="M24" s="150"/>
      <c r="N24" s="1087">
        <f t="shared" ref="N24:S24" si="3">SUM(N6:N23)</f>
        <v>0</v>
      </c>
      <c r="O24" s="1087">
        <f t="shared" si="3"/>
        <v>0</v>
      </c>
      <c r="P24" s="1087">
        <f t="shared" si="3"/>
        <v>0</v>
      </c>
      <c r="Q24" s="1087">
        <f t="shared" si="3"/>
        <v>0</v>
      </c>
      <c r="R24" s="1087">
        <f t="shared" si="3"/>
        <v>0</v>
      </c>
      <c r="S24" s="1087">
        <f t="shared" si="3"/>
        <v>0</v>
      </c>
      <c r="T24" s="1087">
        <f t="shared" si="2"/>
        <v>0</v>
      </c>
    </row>
    <row r="25" customHeight="1" spans="1:20">
      <c r="A25" s="161" t="s">
        <v>351</v>
      </c>
      <c r="B25" s="227"/>
      <c r="C25" s="270"/>
      <c r="D25" s="156"/>
      <c r="E25" s="156"/>
      <c r="F25" s="159">
        <v>0</v>
      </c>
      <c r="G25" s="208"/>
      <c r="H25" s="208"/>
      <c r="I25" s="159">
        <f>H25+F25</f>
        <v>0</v>
      </c>
      <c r="J25" s="208"/>
      <c r="K25" s="208"/>
      <c r="L25" s="208"/>
      <c r="M25" s="150"/>
      <c r="N25" s="150"/>
      <c r="O25" s="150"/>
      <c r="P25" s="150"/>
      <c r="Q25" s="150"/>
      <c r="R25" s="150"/>
      <c r="S25" s="150"/>
      <c r="T25" s="150"/>
    </row>
    <row r="26" customHeight="1" spans="1:20">
      <c r="A26" s="161" t="s">
        <v>352</v>
      </c>
      <c r="B26" s="227"/>
      <c r="C26" s="270"/>
      <c r="D26" s="156"/>
      <c r="E26" s="156"/>
      <c r="F26" s="208"/>
      <c r="G26" s="208"/>
      <c r="H26" s="208"/>
      <c r="I26" s="208"/>
      <c r="J26" s="159">
        <f>I25</f>
        <v>0</v>
      </c>
      <c r="K26" s="208"/>
      <c r="L26" s="208"/>
      <c r="M26" s="150"/>
      <c r="N26" s="150"/>
      <c r="O26" s="150"/>
      <c r="P26" s="150"/>
      <c r="Q26" s="150"/>
      <c r="R26" s="150"/>
      <c r="S26" s="150"/>
      <c r="T26" s="150"/>
    </row>
    <row r="27" customHeight="1" spans="1:20">
      <c r="A27" s="161" t="s">
        <v>353</v>
      </c>
      <c r="B27" s="227"/>
      <c r="C27" s="279"/>
      <c r="D27" s="156"/>
      <c r="E27" s="156"/>
      <c r="F27" s="159">
        <f>F24-F25-F26</f>
        <v>0</v>
      </c>
      <c r="G27" s="171"/>
      <c r="H27" s="171"/>
      <c r="I27" s="159">
        <f>I24-I25-I26</f>
        <v>0</v>
      </c>
      <c r="J27" s="159">
        <f>J24-J25-J26</f>
        <v>0</v>
      </c>
      <c r="K27" s="171"/>
      <c r="L27" s="171"/>
      <c r="M27" s="150"/>
      <c r="N27" s="150"/>
      <c r="O27" s="150"/>
      <c r="P27" s="150"/>
      <c r="Q27" s="150"/>
      <c r="R27" s="150"/>
      <c r="S27" s="150"/>
      <c r="T27" s="150"/>
    </row>
    <row r="28" customHeight="1" spans="1:20">
      <c r="A28" s="139" t="str">
        <f>封面!D11&amp;封面!G11</f>
        <v>产权持有单位填表人：丁旭伟</v>
      </c>
      <c r="F28" s="150"/>
      <c r="G28" s="150"/>
      <c r="H28" s="150"/>
      <c r="I28" s="150" t="str">
        <f>"评估人员："&amp;封面!G20</f>
        <v>评估人员：江宛烨</v>
      </c>
      <c r="J28" s="150"/>
      <c r="K28" s="150"/>
      <c r="L28" s="150"/>
      <c r="M28" s="150"/>
      <c r="N28" s="150"/>
      <c r="O28" s="150"/>
      <c r="P28" s="150"/>
      <c r="Q28" s="150"/>
      <c r="R28" s="150"/>
      <c r="S28" s="150"/>
      <c r="T28" s="150"/>
    </row>
    <row r="29" customHeight="1" spans="1:20">
      <c r="A29" s="139" t="str">
        <f>CONCATENATE(封面!D13,封面!F13,封面!G13,封面!H13,封面!I13,封面!J13,封面!K13)</f>
        <v>填表日期：2023年11月7日</v>
      </c>
      <c r="F29" s="150"/>
      <c r="G29" s="150"/>
      <c r="H29" s="150"/>
      <c r="I29" s="150"/>
      <c r="J29" s="150"/>
      <c r="K29" s="150"/>
      <c r="L29" s="150"/>
      <c r="M29" s="150"/>
      <c r="N29" s="150"/>
      <c r="O29" s="150"/>
      <c r="P29" s="150"/>
      <c r="Q29" s="150"/>
      <c r="R29" s="150"/>
      <c r="S29" s="150"/>
      <c r="T29" s="150"/>
    </row>
    <row r="30" customHeight="1" spans="6:20">
      <c r="F30" s="150"/>
      <c r="G30" s="150"/>
      <c r="H30" s="150"/>
      <c r="I30" s="1099"/>
      <c r="J30" s="150"/>
      <c r="K30" s="150"/>
      <c r="L30" s="150"/>
      <c r="M30" s="150"/>
      <c r="N30" s="150"/>
      <c r="O30" s="150"/>
      <c r="P30" s="150"/>
      <c r="Q30" s="150"/>
      <c r="R30" s="150"/>
      <c r="S30" s="150"/>
      <c r="T30" s="150"/>
    </row>
    <row r="31" customHeight="1" spans="6:20">
      <c r="F31" s="150"/>
      <c r="G31" s="150"/>
      <c r="H31" s="150"/>
      <c r="I31" s="150"/>
      <c r="J31" s="150"/>
      <c r="K31" s="150"/>
      <c r="L31" s="150"/>
      <c r="M31" s="150"/>
      <c r="N31" s="150"/>
      <c r="O31" s="150"/>
      <c r="P31" s="150"/>
      <c r="Q31" s="150"/>
      <c r="R31" s="150"/>
      <c r="S31" s="150"/>
      <c r="T31" s="150"/>
    </row>
    <row r="32" customHeight="1" spans="6:20">
      <c r="F32" s="150"/>
      <c r="G32" s="150"/>
      <c r="H32" s="150"/>
      <c r="I32" s="150"/>
      <c r="J32" s="150"/>
      <c r="K32" s="150"/>
      <c r="L32" s="150"/>
      <c r="M32" s="150"/>
      <c r="N32" s="150"/>
      <c r="O32" s="150"/>
      <c r="P32" s="150"/>
      <c r="Q32" s="150"/>
      <c r="R32" s="150"/>
      <c r="S32" s="150"/>
      <c r="T32" s="150"/>
    </row>
    <row r="33" hidden="1" customHeight="1" spans="1:20">
      <c r="A33" s="1088" t="s">
        <v>361</v>
      </c>
      <c r="B33" s="1088"/>
      <c r="F33" s="150"/>
      <c r="G33" s="150"/>
      <c r="H33" s="150"/>
      <c r="I33" s="150"/>
      <c r="J33" s="150"/>
      <c r="K33" s="150"/>
      <c r="L33" s="150"/>
      <c r="M33" s="150"/>
      <c r="N33" s="150"/>
      <c r="O33" s="150"/>
      <c r="P33" s="150"/>
      <c r="Q33" s="150"/>
      <c r="R33" s="150"/>
      <c r="S33" s="150"/>
      <c r="T33" s="150"/>
    </row>
    <row r="34" hidden="1" customHeight="1" spans="1:20">
      <c r="A34" s="244">
        <v>0</v>
      </c>
      <c r="B34" s="63" t="s">
        <v>362</v>
      </c>
      <c r="F34" s="150"/>
      <c r="G34" s="150"/>
      <c r="H34" s="150"/>
      <c r="I34" s="150"/>
      <c r="J34" s="150"/>
      <c r="K34" s="150"/>
      <c r="L34" s="150"/>
      <c r="M34" s="150"/>
      <c r="N34" s="150"/>
      <c r="O34" s="150"/>
      <c r="P34" s="150"/>
      <c r="Q34" s="150"/>
      <c r="R34" s="150"/>
      <c r="S34" s="150"/>
      <c r="T34" s="150"/>
    </row>
    <row r="35" hidden="1" customHeight="1" spans="1:20">
      <c r="A35" s="244">
        <v>366</v>
      </c>
      <c r="B35" s="63" t="s">
        <v>364</v>
      </c>
      <c r="F35" s="150"/>
      <c r="G35" s="150"/>
      <c r="H35" s="150"/>
      <c r="I35" s="150"/>
      <c r="J35" s="150"/>
      <c r="K35" s="150"/>
      <c r="L35" s="150"/>
      <c r="M35" s="150"/>
      <c r="N35" s="150"/>
      <c r="O35" s="150"/>
      <c r="P35" s="150"/>
      <c r="Q35" s="150"/>
      <c r="R35" s="150"/>
      <c r="S35" s="150"/>
      <c r="T35" s="150"/>
    </row>
    <row r="36" hidden="1" customHeight="1" spans="1:20">
      <c r="A36" s="244">
        <v>731</v>
      </c>
      <c r="B36" s="63" t="s">
        <v>366</v>
      </c>
      <c r="F36" s="150"/>
      <c r="G36" s="150"/>
      <c r="H36" s="150"/>
      <c r="I36" s="150"/>
      <c r="J36" s="150"/>
      <c r="K36" s="150"/>
      <c r="L36" s="150"/>
      <c r="M36" s="150"/>
      <c r="N36" s="150"/>
      <c r="O36" s="150"/>
      <c r="P36" s="150"/>
      <c r="Q36" s="150"/>
      <c r="R36" s="150"/>
      <c r="S36" s="150"/>
      <c r="T36" s="150"/>
    </row>
    <row r="37" hidden="1" customHeight="1" spans="1:20">
      <c r="A37" s="244">
        <v>1096</v>
      </c>
      <c r="B37" s="63" t="s">
        <v>368</v>
      </c>
      <c r="F37" s="150"/>
      <c r="G37" s="150"/>
      <c r="H37" s="150"/>
      <c r="I37" s="150"/>
      <c r="J37" s="150"/>
      <c r="K37" s="150"/>
      <c r="L37" s="150"/>
      <c r="M37" s="150"/>
      <c r="N37" s="150"/>
      <c r="O37" s="150"/>
      <c r="P37" s="150"/>
      <c r="Q37" s="150"/>
      <c r="R37" s="150"/>
      <c r="S37" s="150"/>
      <c r="T37" s="150"/>
    </row>
    <row r="38" hidden="1" customHeight="1" spans="1:20">
      <c r="A38" s="244">
        <v>1461</v>
      </c>
      <c r="B38" s="63" t="s">
        <v>376</v>
      </c>
      <c r="F38" s="150"/>
      <c r="G38" s="150"/>
      <c r="H38" s="150"/>
      <c r="I38" s="150"/>
      <c r="J38" s="150"/>
      <c r="K38" s="150"/>
      <c r="L38" s="150"/>
      <c r="M38" s="150"/>
      <c r="N38" s="150"/>
      <c r="O38" s="150"/>
      <c r="P38" s="150"/>
      <c r="Q38" s="150"/>
      <c r="R38" s="150"/>
      <c r="S38" s="150"/>
      <c r="T38" s="150"/>
    </row>
    <row r="39" hidden="1" customHeight="1" spans="1:20">
      <c r="A39" s="244">
        <v>1826</v>
      </c>
      <c r="B39" s="63" t="s">
        <v>377</v>
      </c>
      <c r="F39" s="150"/>
      <c r="G39" s="150"/>
      <c r="H39" s="150"/>
      <c r="I39" s="150"/>
      <c r="J39" s="150"/>
      <c r="K39" s="150"/>
      <c r="L39" s="150"/>
      <c r="M39" s="150"/>
      <c r="N39" s="150"/>
      <c r="O39" s="150"/>
      <c r="P39" s="150"/>
      <c r="Q39" s="150"/>
      <c r="R39" s="150"/>
      <c r="S39" s="150"/>
      <c r="T39" s="150"/>
    </row>
    <row r="40" hidden="1" customHeight="1" spans="1:20">
      <c r="A40" s="244">
        <v>43465</v>
      </c>
      <c r="B40" s="63" t="str">
        <f>""</f>
        <v/>
      </c>
      <c r="F40" s="150"/>
      <c r="G40" s="150"/>
      <c r="H40" s="150"/>
      <c r="I40" s="150"/>
      <c r="J40" s="150"/>
      <c r="K40" s="150"/>
      <c r="L40" s="150"/>
      <c r="M40" s="150"/>
      <c r="N40" s="150"/>
      <c r="O40" s="150"/>
      <c r="P40" s="150"/>
      <c r="Q40" s="150"/>
      <c r="R40" s="150"/>
      <c r="S40" s="150"/>
      <c r="T40" s="150"/>
    </row>
  </sheetData>
  <mergeCells count="7">
    <mergeCell ref="A2:L2"/>
    <mergeCell ref="A3:L3"/>
    <mergeCell ref="A24:B24"/>
    <mergeCell ref="A25:B25"/>
    <mergeCell ref="A26:B26"/>
    <mergeCell ref="A27:B27"/>
    <mergeCell ref="A33:B33"/>
  </mergeCells>
  <hyperlinks>
    <hyperlink ref="A1" location="索引目录!D14" display="返回索引页"/>
    <hyperlink ref="B1" location="流动汇总!B10" display="返回"/>
  </hyperlinks>
  <printOptions horizontalCentered="1"/>
  <pageMargins left="0.354166666666667" right="0.354166666666667" top="0.786805555555556" bottom="0.786805555555556" header="1.02291666666667" footer="0.511805555555556"/>
  <pageSetup paperSize="9" scale="80" fitToHeight="0" orientation="landscape"/>
  <headerFooter alignWithMargins="0">
    <oddHeader>&amp;R&amp;"宋体,常规"&amp;10表&amp;"Times New Roman,常规"3-7
&amp;"宋体,常规"共&amp;"Times New Roman,常规"&amp;N&amp;"宋体,常规"页第&amp;"Times New Roman,常规"&amp;P&amp;"宋体,常规"页</oddHead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5"/>
    <pageSetUpPr fitToPage="1"/>
  </sheetPr>
  <dimension ref="A1:I29"/>
  <sheetViews>
    <sheetView zoomScale="85" zoomScaleNormal="85" workbookViewId="0">
      <selection activeCell="H12" sqref="H12"/>
    </sheetView>
  </sheetViews>
  <sheetFormatPr defaultColWidth="9" defaultRowHeight="15.75" customHeight="1"/>
  <cols>
    <col min="1" max="1" width="7.66666666666667" style="139" customWidth="1"/>
    <col min="2" max="2" width="26.1666666666667" style="139" customWidth="1"/>
    <col min="3" max="3" width="19.0833333333333" style="139" customWidth="1" outlineLevel="1"/>
    <col min="4" max="6" width="24.1666666666667" style="139" customWidth="1"/>
    <col min="7" max="7" width="15.1666666666667" style="139" customWidth="1"/>
    <col min="8" max="16384" width="9" style="139"/>
  </cols>
  <sheetData>
    <row r="1" ht="13.25" customHeight="1" spans="1:7">
      <c r="A1" s="755" t="s">
        <v>118</v>
      </c>
      <c r="B1" s="143" t="s">
        <v>261</v>
      </c>
      <c r="C1" s="146"/>
      <c r="D1" s="146"/>
      <c r="E1" s="146"/>
      <c r="F1" s="146"/>
      <c r="G1" s="146"/>
    </row>
    <row r="2" s="137" customFormat="1" ht="30" customHeight="1" spans="1:7">
      <c r="A2" s="148" t="s">
        <v>389</v>
      </c>
      <c r="B2" s="149"/>
      <c r="C2" s="149"/>
      <c r="D2" s="149"/>
      <c r="E2" s="149"/>
      <c r="F2" s="149"/>
      <c r="G2" s="149"/>
    </row>
    <row r="3" ht="14.25" customHeight="1" spans="1:7">
      <c r="A3" s="233" t="str">
        <f>CONCATENATE(封面!D9,封面!F9,封面!G9,封面!H9,封面!I9,封面!J9,封面!K9)</f>
        <v>评估基准日：2023年9月30日</v>
      </c>
      <c r="B3" s="233"/>
      <c r="C3" s="233"/>
      <c r="D3" s="233"/>
      <c r="E3" s="233"/>
      <c r="F3" s="233"/>
      <c r="G3" s="233"/>
    </row>
    <row r="4" customHeight="1" spans="1:7">
      <c r="A4" s="234" t="str">
        <f>封面!D7&amp;封面!F7</f>
        <v>产权持有人：杭州汽轮新能源有限公司</v>
      </c>
      <c r="C4" s="150"/>
      <c r="D4" s="150"/>
      <c r="E4" s="150"/>
      <c r="F4" s="150"/>
      <c r="G4" s="317" t="s">
        <v>120</v>
      </c>
    </row>
    <row r="5" s="231" customFormat="1" customHeight="1" spans="1:9">
      <c r="A5" s="236" t="s">
        <v>263</v>
      </c>
      <c r="B5" s="236" t="s">
        <v>252</v>
      </c>
      <c r="C5" s="208" t="s">
        <v>264</v>
      </c>
      <c r="D5" s="208" t="s">
        <v>265</v>
      </c>
      <c r="E5" s="208" t="s">
        <v>266</v>
      </c>
      <c r="F5" s="237" t="s">
        <v>267</v>
      </c>
      <c r="G5" s="208" t="s">
        <v>303</v>
      </c>
      <c r="I5" s="756"/>
    </row>
    <row r="6" customHeight="1" spans="1:7">
      <c r="A6" s="236" t="s">
        <v>390</v>
      </c>
      <c r="B6" s="758" t="s">
        <v>62</v>
      </c>
      <c r="C6" s="159">
        <f>'交易性-股票'!G27</f>
        <v>0</v>
      </c>
      <c r="D6" s="159">
        <f>'交易性-股票'!I27</f>
        <v>0</v>
      </c>
      <c r="E6" s="159">
        <f>'交易性-股票'!K27</f>
        <v>0</v>
      </c>
      <c r="F6" s="159">
        <f>E6-D6</f>
        <v>0</v>
      </c>
      <c r="G6" s="319" t="str">
        <f>IF(D6=0,"",F6/D6*100)</f>
        <v/>
      </c>
    </row>
    <row r="7" customHeight="1" spans="1:7">
      <c r="A7" s="236" t="s">
        <v>391</v>
      </c>
      <c r="B7" s="758" t="s">
        <v>64</v>
      </c>
      <c r="C7" s="159">
        <f>'交易性-债券'!H27</f>
        <v>0</v>
      </c>
      <c r="D7" s="159">
        <f>'交易性-债券'!J27</f>
        <v>0</v>
      </c>
      <c r="E7" s="159">
        <f>'交易性-债券'!K27</f>
        <v>0</v>
      </c>
      <c r="F7" s="159">
        <f>E7-D7</f>
        <v>0</v>
      </c>
      <c r="G7" s="159" t="str">
        <f>IF(D7=0,"",F7/D7*100)</f>
        <v/>
      </c>
    </row>
    <row r="8" customHeight="1" spans="1:7">
      <c r="A8" s="236" t="s">
        <v>392</v>
      </c>
      <c r="B8" s="758" t="s">
        <v>66</v>
      </c>
      <c r="C8" s="159">
        <f>'交易性-基金'!H27</f>
        <v>0</v>
      </c>
      <c r="D8" s="159">
        <f>'交易性-基金'!J27</f>
        <v>0</v>
      </c>
      <c r="E8" s="159">
        <f>'交易性-基金'!L27</f>
        <v>0</v>
      </c>
      <c r="F8" s="159">
        <f>E8-D8</f>
        <v>0</v>
      </c>
      <c r="G8" s="159" t="str">
        <f>IF(D8=0,"",F8/D8*100)</f>
        <v/>
      </c>
    </row>
    <row r="9" customHeight="1" spans="1:7">
      <c r="A9" s="156"/>
      <c r="B9" s="164"/>
      <c r="C9" s="159"/>
      <c r="D9" s="159"/>
      <c r="E9" s="159"/>
      <c r="F9" s="159"/>
      <c r="G9" s="159"/>
    </row>
    <row r="10" customHeight="1" spans="1:7">
      <c r="A10" s="156"/>
      <c r="B10" s="164"/>
      <c r="C10" s="159"/>
      <c r="D10" s="159"/>
      <c r="E10" s="159"/>
      <c r="F10" s="159"/>
      <c r="G10" s="159"/>
    </row>
    <row r="11" customHeight="1" spans="1:7">
      <c r="A11" s="156"/>
      <c r="B11" s="164"/>
      <c r="C11" s="159"/>
      <c r="D11" s="159"/>
      <c r="E11" s="159"/>
      <c r="F11" s="159"/>
      <c r="G11" s="159"/>
    </row>
    <row r="12" customHeight="1" spans="1:7">
      <c r="A12" s="156"/>
      <c r="B12" s="164"/>
      <c r="C12" s="159"/>
      <c r="D12" s="159"/>
      <c r="E12" s="159"/>
      <c r="F12" s="159"/>
      <c r="G12" s="159"/>
    </row>
    <row r="13" customHeight="1" spans="1:7">
      <c r="A13" s="156"/>
      <c r="B13" s="164"/>
      <c r="C13" s="159"/>
      <c r="D13" s="159"/>
      <c r="E13" s="159"/>
      <c r="F13" s="159"/>
      <c r="G13" s="159"/>
    </row>
    <row r="14" customHeight="1" spans="1:7">
      <c r="A14" s="156"/>
      <c r="B14" s="164"/>
      <c r="C14" s="159"/>
      <c r="D14" s="159"/>
      <c r="E14" s="159"/>
      <c r="F14" s="159"/>
      <c r="G14" s="159"/>
    </row>
    <row r="15" customHeight="1" spans="1:7">
      <c r="A15" s="156"/>
      <c r="B15" s="164"/>
      <c r="C15" s="159"/>
      <c r="D15" s="159"/>
      <c r="E15" s="159"/>
      <c r="F15" s="159"/>
      <c r="G15" s="159"/>
    </row>
    <row r="16" customHeight="1" spans="1:7">
      <c r="A16" s="156"/>
      <c r="B16" s="164"/>
      <c r="C16" s="159"/>
      <c r="D16" s="159"/>
      <c r="E16" s="159"/>
      <c r="F16" s="159"/>
      <c r="G16" s="159"/>
    </row>
    <row r="17" customHeight="1" spans="1:7">
      <c r="A17" s="156"/>
      <c r="B17" s="164"/>
      <c r="C17" s="159"/>
      <c r="D17" s="159"/>
      <c r="E17" s="159"/>
      <c r="F17" s="159"/>
      <c r="G17" s="159"/>
    </row>
    <row r="18" customHeight="1" spans="1:7">
      <c r="A18" s="156"/>
      <c r="B18" s="164"/>
      <c r="C18" s="159"/>
      <c r="D18" s="159"/>
      <c r="E18" s="159"/>
      <c r="F18" s="159"/>
      <c r="G18" s="159"/>
    </row>
    <row r="19" customHeight="1" spans="1:7">
      <c r="A19" s="156"/>
      <c r="B19" s="164"/>
      <c r="C19" s="159"/>
      <c r="D19" s="159"/>
      <c r="E19" s="159"/>
      <c r="F19" s="159"/>
      <c r="G19" s="159"/>
    </row>
    <row r="20" customHeight="1" spans="1:7">
      <c r="A20" s="156"/>
      <c r="B20" s="164"/>
      <c r="C20" s="159"/>
      <c r="D20" s="159"/>
      <c r="E20" s="159"/>
      <c r="F20" s="159"/>
      <c r="G20" s="159"/>
    </row>
    <row r="21" customHeight="1" spans="1:7">
      <c r="A21" s="156"/>
      <c r="B21" s="164"/>
      <c r="C21" s="159"/>
      <c r="D21" s="159"/>
      <c r="E21" s="159"/>
      <c r="F21" s="159"/>
      <c r="G21" s="159"/>
    </row>
    <row r="22" customHeight="1" spans="1:7">
      <c r="A22" s="156"/>
      <c r="B22" s="164"/>
      <c r="C22" s="159"/>
      <c r="D22" s="159"/>
      <c r="E22" s="159"/>
      <c r="F22" s="159"/>
      <c r="G22" s="159"/>
    </row>
    <row r="23" customHeight="1" spans="1:7">
      <c r="A23" s="156"/>
      <c r="B23" s="164"/>
      <c r="C23" s="159"/>
      <c r="D23" s="159"/>
      <c r="E23" s="159"/>
      <c r="F23" s="159"/>
      <c r="G23" s="159"/>
    </row>
    <row r="24" customHeight="1" spans="1:7">
      <c r="A24" s="156"/>
      <c r="B24" s="164"/>
      <c r="C24" s="159"/>
      <c r="D24" s="159"/>
      <c r="E24" s="159"/>
      <c r="F24" s="159"/>
      <c r="G24" s="159"/>
    </row>
    <row r="25" customHeight="1" spans="1:7">
      <c r="A25" s="156"/>
      <c r="B25" s="164"/>
      <c r="C25" s="159"/>
      <c r="D25" s="159"/>
      <c r="E25" s="159"/>
      <c r="F25" s="159"/>
      <c r="G25" s="159"/>
    </row>
    <row r="26" customHeight="1" spans="1:7">
      <c r="A26" s="156"/>
      <c r="B26" s="164"/>
      <c r="C26" s="159"/>
      <c r="D26" s="159"/>
      <c r="E26" s="159"/>
      <c r="F26" s="159"/>
      <c r="G26" s="159"/>
    </row>
    <row r="27" customHeight="1" spans="1:7">
      <c r="A27" s="321" t="s">
        <v>273</v>
      </c>
      <c r="B27" s="1082" t="s">
        <v>310</v>
      </c>
      <c r="C27" s="159">
        <f>SUM(C6:C26)</f>
        <v>0</v>
      </c>
      <c r="D27" s="159">
        <f>SUM(D6:D26)</f>
        <v>0</v>
      </c>
      <c r="E27" s="159">
        <f>SUM(E6:E26)</f>
        <v>0</v>
      </c>
      <c r="F27" s="159">
        <f>SUM(F6:F26)</f>
        <v>0</v>
      </c>
      <c r="G27" s="159" t="str">
        <f>IF(D27=0,"",F27/D27*100)</f>
        <v/>
      </c>
    </row>
    <row r="28" customHeight="1" spans="1:7">
      <c r="A28" s="139" t="str">
        <f>封面!D11&amp;封面!G11</f>
        <v>产权持有单位填表人：丁旭伟</v>
      </c>
      <c r="C28" s="150"/>
      <c r="D28" s="150"/>
      <c r="E28" s="150" t="str">
        <f>"评估人员："&amp;封面!G20</f>
        <v>评估人员：江宛烨</v>
      </c>
      <c r="F28" s="150"/>
      <c r="G28" s="150"/>
    </row>
    <row r="29" customHeight="1" spans="1:7">
      <c r="A29" s="169" t="str">
        <f>CONCATENATE(封面!D13,封面!F13,封面!G13,封面!H13,封面!I13,封面!J13,封面!K13)</f>
        <v>填表日期：2023年11月7日</v>
      </c>
      <c r="C29" s="150"/>
      <c r="D29" s="150"/>
      <c r="E29" s="150"/>
      <c r="F29" s="150"/>
      <c r="G29" s="150"/>
    </row>
  </sheetData>
  <mergeCells count="2">
    <mergeCell ref="A2:G2"/>
    <mergeCell ref="A3:G3"/>
  </mergeCells>
  <hyperlinks>
    <hyperlink ref="A1" location="索引目录!D9" display="返回索引页"/>
    <hyperlink ref="B1" location="流动汇总!B7" display="返回"/>
  </hyperlinks>
  <printOptions horizontalCentered="1"/>
  <pageMargins left="0.354166666666667" right="0.354166666666667" top="0.786805555555556" bottom="0.786805555555556" header="1.02291666666667" footer="0.511805555555556"/>
  <pageSetup paperSize="9" scale="93" fitToHeight="0" orientation="landscape"/>
  <headerFooter alignWithMargins="0">
    <oddHeader>&amp;R&amp;"宋体,常规"&amp;10表&amp;"Times New Roman,常规"3-8
&amp;"宋体,常规"共&amp;"Times New Roman,常规"&amp;N&amp;"宋体,常规"页第&amp;"Times New Roman,常规"&amp;P&amp;"宋体,常规"页</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Q29"/>
  <sheetViews>
    <sheetView workbookViewId="0">
      <selection activeCell="H12" sqref="H12"/>
    </sheetView>
  </sheetViews>
  <sheetFormatPr defaultColWidth="9" defaultRowHeight="15.75" customHeight="1"/>
  <cols>
    <col min="1" max="1" width="5" style="139" customWidth="1"/>
    <col min="2" max="2" width="24.1666666666667" style="426" customWidth="1"/>
    <col min="3" max="3" width="9" style="140"/>
    <col min="4" max="4" width="11" style="139" customWidth="1"/>
    <col min="5" max="5" width="13" style="139" customWidth="1"/>
    <col min="6" max="6" width="9.16666666666667" style="139" customWidth="1"/>
    <col min="7" max="8" width="14" style="139" customWidth="1" outlineLevel="1"/>
    <col min="9" max="10" width="15.6666666666667" style="139" customWidth="1"/>
    <col min="11" max="11" width="12.5833333333333" style="139" customWidth="1"/>
    <col min="12" max="12" width="9" style="139"/>
    <col min="13" max="13" width="6" style="139" customWidth="1"/>
    <col min="14" max="15" width="12.5833333333333" style="139" customWidth="1"/>
    <col min="16" max="16" width="13.0833333333333" style="139" customWidth="1"/>
    <col min="17" max="17" width="10.4166666666667" style="139" customWidth="1"/>
    <col min="18" max="16384" width="9" style="139"/>
  </cols>
  <sheetData>
    <row r="1" customHeight="1" spans="1:15">
      <c r="A1" s="142" t="s">
        <v>118</v>
      </c>
      <c r="B1" s="737" t="s">
        <v>261</v>
      </c>
      <c r="C1" s="144"/>
      <c r="D1" s="145"/>
      <c r="E1" s="145"/>
      <c r="F1" s="145"/>
      <c r="G1" s="146"/>
      <c r="H1" s="146"/>
      <c r="I1" s="146"/>
      <c r="J1" s="146"/>
      <c r="K1" s="146"/>
      <c r="L1" s="145"/>
      <c r="M1" s="145"/>
      <c r="N1" s="145"/>
      <c r="O1" s="145"/>
    </row>
    <row r="2" s="137" customFormat="1" ht="30" customHeight="1" spans="1:15">
      <c r="A2" s="148" t="s">
        <v>393</v>
      </c>
      <c r="B2" s="149"/>
      <c r="C2" s="149"/>
      <c r="D2" s="149"/>
      <c r="E2" s="149"/>
      <c r="F2" s="149"/>
      <c r="G2" s="149"/>
      <c r="H2" s="149"/>
      <c r="I2" s="149"/>
      <c r="J2" s="149"/>
      <c r="K2" s="149"/>
      <c r="L2" s="149"/>
      <c r="M2" s="149"/>
      <c r="N2" s="149"/>
      <c r="O2" s="149"/>
    </row>
    <row r="3" ht="14.25" customHeight="1" spans="1:15">
      <c r="A3" s="138" t="str">
        <f>CONCATENATE(封面!D9,封面!F9,封面!G9,封面!H9,封面!I9,封面!J9,封面!K9)</f>
        <v>评估基准日：2023年9月30日</v>
      </c>
      <c r="B3" s="138"/>
      <c r="C3" s="138"/>
      <c r="D3" s="138"/>
      <c r="E3" s="138"/>
      <c r="F3" s="138"/>
      <c r="G3" s="138"/>
      <c r="H3" s="138"/>
      <c r="I3" s="138"/>
      <c r="J3" s="138"/>
      <c r="K3" s="138"/>
      <c r="L3" s="138"/>
      <c r="M3" s="138"/>
      <c r="N3" s="138"/>
      <c r="O3" s="138"/>
    </row>
    <row r="4" customHeight="1" spans="1:15">
      <c r="A4" s="139" t="str">
        <f>封面!D7&amp;封面!F7</f>
        <v>产权持有人：杭州汽轮新能源有限公司</v>
      </c>
      <c r="G4" s="150"/>
      <c r="H4" s="150"/>
      <c r="I4" s="150"/>
      <c r="J4" s="150"/>
      <c r="K4" s="150"/>
      <c r="L4" s="163" t="s">
        <v>120</v>
      </c>
      <c r="M4" s="163"/>
      <c r="N4" s="163"/>
      <c r="O4" s="163"/>
    </row>
    <row r="5" s="138" customFormat="1" customHeight="1" spans="1:17">
      <c r="A5" s="152" t="s">
        <v>183</v>
      </c>
      <c r="B5" s="272" t="s">
        <v>340</v>
      </c>
      <c r="C5" s="153" t="s">
        <v>341</v>
      </c>
      <c r="D5" s="152" t="s">
        <v>394</v>
      </c>
      <c r="E5" s="152" t="s">
        <v>395</v>
      </c>
      <c r="F5" s="152" t="s">
        <v>396</v>
      </c>
      <c r="G5" s="170" t="s">
        <v>264</v>
      </c>
      <c r="H5" s="170" t="s">
        <v>292</v>
      </c>
      <c r="I5" s="170" t="s">
        <v>265</v>
      </c>
      <c r="J5" s="170" t="s">
        <v>266</v>
      </c>
      <c r="K5" s="170" t="s">
        <v>293</v>
      </c>
      <c r="L5" s="152" t="s">
        <v>186</v>
      </c>
      <c r="M5" s="152" t="s">
        <v>289</v>
      </c>
      <c r="N5" s="152" t="s">
        <v>290</v>
      </c>
      <c r="O5" s="152" t="s">
        <v>291</v>
      </c>
      <c r="Q5" s="139"/>
    </row>
    <row r="6" customHeight="1" spans="1:17">
      <c r="A6" s="156"/>
      <c r="B6" s="267"/>
      <c r="C6" s="158"/>
      <c r="D6" s="203"/>
      <c r="E6" s="156"/>
      <c r="F6" s="156"/>
      <c r="G6" s="159"/>
      <c r="H6" s="159"/>
      <c r="I6" s="159"/>
      <c r="J6" s="159"/>
      <c r="K6" s="159" t="str">
        <f>IF(I6=0,"",(J6-I6)/I6*100)</f>
        <v/>
      </c>
      <c r="L6" s="164"/>
      <c r="N6" s="235"/>
      <c r="O6" s="235"/>
      <c r="Q6" s="591"/>
    </row>
    <row r="7" customHeight="1" spans="1:15">
      <c r="A7" s="156"/>
      <c r="B7" s="267"/>
      <c r="C7" s="158"/>
      <c r="D7" s="203"/>
      <c r="E7" s="156"/>
      <c r="F7" s="156"/>
      <c r="G7" s="159"/>
      <c r="H7" s="159"/>
      <c r="I7" s="159"/>
      <c r="J7" s="159"/>
      <c r="K7" s="159" t="str">
        <f t="shared" ref="K7:K25" si="0">IF(I7=0,"",(J7-I7)/I7*100)</f>
        <v/>
      </c>
      <c r="L7" s="164"/>
      <c r="N7" s="235"/>
      <c r="O7" s="235"/>
    </row>
    <row r="8" customHeight="1" spans="1:15">
      <c r="A8" s="156"/>
      <c r="B8" s="267"/>
      <c r="C8" s="158"/>
      <c r="D8" s="203"/>
      <c r="E8" s="156"/>
      <c r="F8" s="156"/>
      <c r="G8" s="159"/>
      <c r="H8" s="159"/>
      <c r="I8" s="159"/>
      <c r="J8" s="159"/>
      <c r="K8" s="159" t="str">
        <f t="shared" si="0"/>
        <v/>
      </c>
      <c r="L8" s="164"/>
      <c r="N8" s="235"/>
      <c r="O8" s="235"/>
    </row>
    <row r="9" customHeight="1" spans="1:15">
      <c r="A9" s="156"/>
      <c r="B9" s="267"/>
      <c r="C9" s="158"/>
      <c r="D9" s="203"/>
      <c r="E9" s="156"/>
      <c r="F9" s="156"/>
      <c r="G9" s="159"/>
      <c r="H9" s="159"/>
      <c r="I9" s="159"/>
      <c r="J9" s="159"/>
      <c r="K9" s="159" t="str">
        <f t="shared" si="0"/>
        <v/>
      </c>
      <c r="L9" s="164"/>
      <c r="N9" s="235"/>
      <c r="O9" s="235"/>
    </row>
    <row r="10" customHeight="1" spans="1:15">
      <c r="A10" s="156"/>
      <c r="B10" s="267"/>
      <c r="C10" s="158"/>
      <c r="D10" s="203"/>
      <c r="E10" s="156"/>
      <c r="F10" s="156"/>
      <c r="G10" s="159"/>
      <c r="H10" s="159"/>
      <c r="I10" s="159"/>
      <c r="J10" s="159"/>
      <c r="K10" s="159" t="str">
        <f t="shared" si="0"/>
        <v/>
      </c>
      <c r="L10" s="164"/>
      <c r="N10" s="235"/>
      <c r="O10" s="235"/>
    </row>
    <row r="11" customHeight="1" spans="1:15">
      <c r="A11" s="156"/>
      <c r="B11" s="267"/>
      <c r="C11" s="158"/>
      <c r="D11" s="203"/>
      <c r="E11" s="156"/>
      <c r="F11" s="156"/>
      <c r="G11" s="159"/>
      <c r="H11" s="159"/>
      <c r="I11" s="159"/>
      <c r="J11" s="159"/>
      <c r="K11" s="159" t="str">
        <f t="shared" si="0"/>
        <v/>
      </c>
      <c r="L11" s="164"/>
      <c r="N11" s="235"/>
      <c r="O11" s="235"/>
    </row>
    <row r="12" customHeight="1" spans="1:15">
      <c r="A12" s="156"/>
      <c r="B12" s="267"/>
      <c r="C12" s="158"/>
      <c r="D12" s="203"/>
      <c r="E12" s="156"/>
      <c r="F12" s="156"/>
      <c r="G12" s="159"/>
      <c r="H12" s="159"/>
      <c r="I12" s="159"/>
      <c r="J12" s="159"/>
      <c r="K12" s="159" t="str">
        <f t="shared" si="0"/>
        <v/>
      </c>
      <c r="L12" s="164"/>
      <c r="N12" s="235"/>
      <c r="O12" s="235"/>
    </row>
    <row r="13" customHeight="1" spans="1:15">
      <c r="A13" s="156"/>
      <c r="B13" s="267"/>
      <c r="C13" s="158"/>
      <c r="D13" s="203"/>
      <c r="E13" s="156"/>
      <c r="F13" s="156"/>
      <c r="G13" s="159"/>
      <c r="H13" s="159"/>
      <c r="I13" s="159"/>
      <c r="J13" s="159"/>
      <c r="K13" s="159" t="str">
        <f t="shared" si="0"/>
        <v/>
      </c>
      <c r="L13" s="164"/>
      <c r="N13" s="235"/>
      <c r="O13" s="235"/>
    </row>
    <row r="14" customHeight="1" spans="1:15">
      <c r="A14" s="156"/>
      <c r="B14" s="267"/>
      <c r="C14" s="158"/>
      <c r="D14" s="203"/>
      <c r="E14" s="156"/>
      <c r="F14" s="156"/>
      <c r="G14" s="159"/>
      <c r="H14" s="159"/>
      <c r="I14" s="159"/>
      <c r="J14" s="159"/>
      <c r="K14" s="159" t="str">
        <f t="shared" si="0"/>
        <v/>
      </c>
      <c r="L14" s="164"/>
      <c r="N14" s="235"/>
      <c r="O14" s="235"/>
    </row>
    <row r="15" customHeight="1" spans="1:15">
      <c r="A15" s="156"/>
      <c r="B15" s="267"/>
      <c r="C15" s="158"/>
      <c r="D15" s="203"/>
      <c r="E15" s="156"/>
      <c r="F15" s="156"/>
      <c r="G15" s="159"/>
      <c r="H15" s="159"/>
      <c r="I15" s="159"/>
      <c r="J15" s="159"/>
      <c r="K15" s="159" t="str">
        <f t="shared" si="0"/>
        <v/>
      </c>
      <c r="L15" s="164"/>
      <c r="N15" s="235"/>
      <c r="O15" s="235"/>
    </row>
    <row r="16" customHeight="1" spans="1:15">
      <c r="A16" s="156"/>
      <c r="B16" s="267"/>
      <c r="C16" s="158"/>
      <c r="D16" s="203"/>
      <c r="E16" s="156"/>
      <c r="F16" s="156"/>
      <c r="G16" s="159"/>
      <c r="H16" s="159"/>
      <c r="I16" s="159"/>
      <c r="J16" s="159"/>
      <c r="K16" s="159" t="str">
        <f t="shared" si="0"/>
        <v/>
      </c>
      <c r="L16" s="164"/>
      <c r="N16" s="235"/>
      <c r="O16" s="235"/>
    </row>
    <row r="17" customHeight="1" spans="1:15">
      <c r="A17" s="156"/>
      <c r="B17" s="267"/>
      <c r="C17" s="158"/>
      <c r="D17" s="203"/>
      <c r="E17" s="156"/>
      <c r="F17" s="156"/>
      <c r="G17" s="159"/>
      <c r="H17" s="159"/>
      <c r="I17" s="159"/>
      <c r="J17" s="159"/>
      <c r="K17" s="159" t="str">
        <f t="shared" si="0"/>
        <v/>
      </c>
      <c r="L17" s="164"/>
      <c r="N17" s="235"/>
      <c r="O17" s="235"/>
    </row>
    <row r="18" customHeight="1" spans="1:15">
      <c r="A18" s="156"/>
      <c r="B18" s="267"/>
      <c r="C18" s="158"/>
      <c r="D18" s="203"/>
      <c r="E18" s="156"/>
      <c r="F18" s="156"/>
      <c r="G18" s="159"/>
      <c r="H18" s="159"/>
      <c r="I18" s="159"/>
      <c r="J18" s="159"/>
      <c r="K18" s="159" t="str">
        <f t="shared" si="0"/>
        <v/>
      </c>
      <c r="L18" s="164"/>
      <c r="N18" s="235"/>
      <c r="O18" s="235"/>
    </row>
    <row r="19" customHeight="1" spans="1:15">
      <c r="A19" s="156"/>
      <c r="B19" s="267"/>
      <c r="C19" s="158"/>
      <c r="D19" s="203"/>
      <c r="E19" s="156"/>
      <c r="F19" s="156"/>
      <c r="G19" s="159"/>
      <c r="H19" s="159"/>
      <c r="I19" s="159"/>
      <c r="J19" s="159"/>
      <c r="K19" s="159" t="str">
        <f t="shared" si="0"/>
        <v/>
      </c>
      <c r="L19" s="164"/>
      <c r="N19" s="235"/>
      <c r="O19" s="235"/>
    </row>
    <row r="20" customHeight="1" spans="1:15">
      <c r="A20" s="156"/>
      <c r="B20" s="267"/>
      <c r="C20" s="158"/>
      <c r="D20" s="203"/>
      <c r="E20" s="156"/>
      <c r="F20" s="156"/>
      <c r="G20" s="159"/>
      <c r="H20" s="159"/>
      <c r="I20" s="159"/>
      <c r="J20" s="159"/>
      <c r="K20" s="159" t="str">
        <f t="shared" si="0"/>
        <v/>
      </c>
      <c r="L20" s="164"/>
      <c r="N20" s="235"/>
      <c r="O20" s="235"/>
    </row>
    <row r="21" customHeight="1" spans="1:15">
      <c r="A21" s="156"/>
      <c r="B21" s="267"/>
      <c r="C21" s="158"/>
      <c r="D21" s="203"/>
      <c r="E21" s="156"/>
      <c r="F21" s="156"/>
      <c r="G21" s="159"/>
      <c r="H21" s="159"/>
      <c r="I21" s="159"/>
      <c r="J21" s="159"/>
      <c r="K21" s="159" t="str">
        <f t="shared" si="0"/>
        <v/>
      </c>
      <c r="L21" s="164"/>
      <c r="N21" s="235"/>
      <c r="O21" s="235"/>
    </row>
    <row r="22" customHeight="1" spans="1:15">
      <c r="A22" s="156"/>
      <c r="B22" s="267"/>
      <c r="C22" s="158"/>
      <c r="D22" s="203"/>
      <c r="E22" s="156"/>
      <c r="F22" s="156"/>
      <c r="G22" s="159"/>
      <c r="H22" s="159"/>
      <c r="I22" s="159"/>
      <c r="J22" s="159"/>
      <c r="K22" s="159" t="str">
        <f t="shared" si="0"/>
        <v/>
      </c>
      <c r="L22" s="164"/>
      <c r="N22" s="235"/>
      <c r="O22" s="235"/>
    </row>
    <row r="23" customHeight="1" spans="1:15">
      <c r="A23" s="156"/>
      <c r="B23" s="267"/>
      <c r="C23" s="158"/>
      <c r="D23" s="203"/>
      <c r="E23" s="156"/>
      <c r="F23" s="156"/>
      <c r="G23" s="159"/>
      <c r="H23" s="159"/>
      <c r="I23" s="159"/>
      <c r="J23" s="159"/>
      <c r="K23" s="159" t="str">
        <f t="shared" si="0"/>
        <v/>
      </c>
      <c r="L23" s="164"/>
      <c r="N23" s="235"/>
      <c r="O23" s="235"/>
    </row>
    <row r="24" customHeight="1" spans="1:15">
      <c r="A24" s="156"/>
      <c r="B24" s="267"/>
      <c r="C24" s="158"/>
      <c r="D24" s="203"/>
      <c r="E24" s="156"/>
      <c r="F24" s="156"/>
      <c r="G24" s="159"/>
      <c r="H24" s="159"/>
      <c r="I24" s="159"/>
      <c r="J24" s="159"/>
      <c r="K24" s="159" t="str">
        <f t="shared" si="0"/>
        <v/>
      </c>
      <c r="L24" s="164"/>
      <c r="N24" s="235"/>
      <c r="O24" s="235"/>
    </row>
    <row r="25" customHeight="1" spans="1:15">
      <c r="A25" s="156"/>
      <c r="B25" s="267"/>
      <c r="C25" s="158"/>
      <c r="D25" s="203"/>
      <c r="E25" s="156"/>
      <c r="F25" s="156"/>
      <c r="G25" s="159"/>
      <c r="H25" s="159"/>
      <c r="I25" s="159"/>
      <c r="J25" s="159"/>
      <c r="K25" s="159" t="str">
        <f t="shared" si="0"/>
        <v/>
      </c>
      <c r="L25" s="164"/>
      <c r="N25" s="235"/>
      <c r="O25" s="235"/>
    </row>
    <row r="26" customHeight="1" spans="1:15">
      <c r="A26" s="156"/>
      <c r="B26" s="267"/>
      <c r="C26" s="158"/>
      <c r="D26" s="203"/>
      <c r="E26" s="156"/>
      <c r="F26" s="156"/>
      <c r="G26" s="159"/>
      <c r="H26" s="159"/>
      <c r="I26" s="159"/>
      <c r="J26" s="159"/>
      <c r="K26" s="159"/>
      <c r="L26" s="164"/>
      <c r="N26" s="235"/>
      <c r="O26" s="235"/>
    </row>
    <row r="27" customHeight="1" spans="1:15">
      <c r="A27" s="161" t="s">
        <v>337</v>
      </c>
      <c r="B27" s="227"/>
      <c r="C27" s="245"/>
      <c r="D27" s="203">
        <f>SUM(D6:D26)</f>
        <v>0</v>
      </c>
      <c r="E27" s="164"/>
      <c r="F27" s="164"/>
      <c r="G27" s="159">
        <f>SUM(G6:G26)</f>
        <v>0</v>
      </c>
      <c r="H27" s="159"/>
      <c r="I27" s="159">
        <f>SUM(I6:I26)</f>
        <v>0</v>
      </c>
      <c r="J27" s="159">
        <f>SUM(J6:J26)</f>
        <v>0</v>
      </c>
      <c r="K27" s="159" t="str">
        <f>IF(I27=0,"",(J27-I27)/I27*100)</f>
        <v/>
      </c>
      <c r="L27" s="164"/>
      <c r="N27" s="235"/>
      <c r="O27" s="235"/>
    </row>
    <row r="28" customHeight="1" spans="1:11">
      <c r="A28" s="139" t="str">
        <f>封面!D11&amp;封面!G11</f>
        <v>产权持有单位填表人：丁旭伟</v>
      </c>
      <c r="G28" s="150"/>
      <c r="H28" s="150"/>
      <c r="I28" s="150" t="str">
        <f>"评估人员："&amp;封面!G20</f>
        <v>评估人员：江宛烨</v>
      </c>
      <c r="J28" s="150"/>
      <c r="K28" s="150"/>
    </row>
    <row r="29" customHeight="1" spans="1:11">
      <c r="A29" s="139" t="str">
        <f>CONCATENATE(封面!D13,封面!F13,封面!G13,封面!H13,封面!I13,封面!J13,封面!K13)</f>
        <v>填表日期：2023年11月7日</v>
      </c>
      <c r="G29" s="150"/>
      <c r="H29" s="150"/>
      <c r="I29" s="150"/>
      <c r="J29" s="150"/>
      <c r="K29" s="150"/>
    </row>
  </sheetData>
  <mergeCells count="3">
    <mergeCell ref="A2:L2"/>
    <mergeCell ref="A3:L3"/>
    <mergeCell ref="A27:B27"/>
  </mergeCells>
  <hyperlinks>
    <hyperlink ref="A1" location="索引目录!D15" display="返回索引页"/>
    <hyperlink ref="B1" location="流动汇总!B11" display="返回"/>
  </hyperlinks>
  <printOptions horizontalCentered="1"/>
  <pageMargins left="0.354166666666667" right="0.354166666666667" top="0.786805555555556" bottom="0.786805555555556" header="1.0625" footer="0.511805555555556"/>
  <pageSetup paperSize="9" scale="86" fitToHeight="0" orientation="landscape"/>
  <headerFooter alignWithMargins="0">
    <oddHeader>&amp;R&amp;"宋体,常规"&amp;10表&amp;"Times New Roman,常规"3-8-1
&amp;"宋体,常规"共&amp;"Times New Roman,常规"&amp;N&amp;"宋体,常规"页第&amp;"Times New Roman,常规"&amp;P&amp;"宋体,常规"页</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29"/>
  <sheetViews>
    <sheetView zoomScale="90" zoomScaleNormal="90" workbookViewId="0">
      <selection activeCell="H12" sqref="H12"/>
    </sheetView>
  </sheetViews>
  <sheetFormatPr defaultColWidth="9" defaultRowHeight="15.75" customHeight="1"/>
  <cols>
    <col min="1" max="1" width="5.5" style="139" customWidth="1"/>
    <col min="2" max="2" width="24.6666666666667" style="426" customWidth="1"/>
    <col min="3" max="3" width="10" style="140" customWidth="1"/>
    <col min="4" max="4" width="12.5" style="139" customWidth="1"/>
    <col min="5" max="6" width="15.6666666666667" style="139" customWidth="1" outlineLevel="1"/>
    <col min="7" max="7" width="17.5" style="139" customWidth="1"/>
    <col min="8" max="8" width="18.1666666666667" style="139" customWidth="1"/>
    <col min="9" max="9" width="15.5833333333333" style="139" customWidth="1"/>
    <col min="10" max="10" width="17.5" style="139" customWidth="1"/>
    <col min="11" max="16384" width="9" style="139"/>
  </cols>
  <sheetData>
    <row r="1" customHeight="1" spans="1:10">
      <c r="A1" s="142" t="s">
        <v>118</v>
      </c>
      <c r="B1" s="737" t="s">
        <v>261</v>
      </c>
      <c r="C1" s="144"/>
      <c r="D1" s="145"/>
      <c r="E1" s="146"/>
      <c r="F1" s="146"/>
      <c r="G1" s="146"/>
      <c r="H1" s="146"/>
      <c r="I1" s="146"/>
      <c r="J1" s="145"/>
    </row>
    <row r="2" s="137" customFormat="1" ht="30" customHeight="1" spans="1:10">
      <c r="A2" s="148" t="s">
        <v>397</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E4" s="150"/>
      <c r="F4" s="150"/>
      <c r="G4" s="150"/>
      <c r="H4" s="150"/>
      <c r="I4" s="150"/>
      <c r="J4" s="163" t="s">
        <v>120</v>
      </c>
    </row>
    <row r="5" s="138" customFormat="1" customHeight="1" spans="1:10">
      <c r="A5" s="152" t="s">
        <v>183</v>
      </c>
      <c r="B5" s="272" t="s">
        <v>335</v>
      </c>
      <c r="C5" s="153" t="s">
        <v>341</v>
      </c>
      <c r="D5" s="152" t="s">
        <v>398</v>
      </c>
      <c r="E5" s="739" t="s">
        <v>264</v>
      </c>
      <c r="F5" s="739" t="s">
        <v>292</v>
      </c>
      <c r="G5" s="170" t="s">
        <v>265</v>
      </c>
      <c r="H5" s="170" t="s">
        <v>266</v>
      </c>
      <c r="I5" s="170" t="s">
        <v>293</v>
      </c>
      <c r="J5" s="152" t="s">
        <v>186</v>
      </c>
    </row>
    <row r="6" customHeight="1" spans="1:10">
      <c r="A6" s="156"/>
      <c r="B6" s="267"/>
      <c r="C6" s="158"/>
      <c r="D6" s="164"/>
      <c r="E6" s="740"/>
      <c r="F6" s="740"/>
      <c r="G6" s="159"/>
      <c r="H6" s="159"/>
      <c r="I6" s="159" t="str">
        <f>IF(G6=0,"",(H6-G6)/G6*100)</f>
        <v/>
      </c>
      <c r="J6" s="164"/>
    </row>
    <row r="7" customHeight="1" spans="1:10">
      <c r="A7" s="156"/>
      <c r="B7" s="267"/>
      <c r="C7" s="158"/>
      <c r="D7" s="164"/>
      <c r="E7" s="740"/>
      <c r="F7" s="740"/>
      <c r="G7" s="159"/>
      <c r="H7" s="159"/>
      <c r="I7" s="159" t="str">
        <f t="shared" ref="I7:I25" si="0">IF(G7=0,"",(H7-G7)/G7*100)</f>
        <v/>
      </c>
      <c r="J7" s="164"/>
    </row>
    <row r="8" customHeight="1" spans="1:10">
      <c r="A8" s="156"/>
      <c r="B8" s="267"/>
      <c r="C8" s="158"/>
      <c r="D8" s="164"/>
      <c r="E8" s="740"/>
      <c r="F8" s="740"/>
      <c r="G8" s="159"/>
      <c r="H8" s="159"/>
      <c r="I8" s="159" t="str">
        <f t="shared" si="0"/>
        <v/>
      </c>
      <c r="J8" s="164"/>
    </row>
    <row r="9" customHeight="1" spans="1:10">
      <c r="A9" s="156"/>
      <c r="B9" s="267"/>
      <c r="C9" s="158"/>
      <c r="D9" s="164"/>
      <c r="E9" s="740"/>
      <c r="F9" s="740"/>
      <c r="G9" s="159"/>
      <c r="H9" s="159"/>
      <c r="I9" s="159" t="str">
        <f t="shared" si="0"/>
        <v/>
      </c>
      <c r="J9" s="164"/>
    </row>
    <row r="10" customHeight="1" spans="1:10">
      <c r="A10" s="156"/>
      <c r="B10" s="267"/>
      <c r="C10" s="158"/>
      <c r="D10" s="164"/>
      <c r="E10" s="740"/>
      <c r="F10" s="740"/>
      <c r="G10" s="159"/>
      <c r="H10" s="159"/>
      <c r="I10" s="159" t="str">
        <f t="shared" si="0"/>
        <v/>
      </c>
      <c r="J10" s="164"/>
    </row>
    <row r="11" customHeight="1" spans="1:10">
      <c r="A11" s="156"/>
      <c r="B11" s="267"/>
      <c r="C11" s="158"/>
      <c r="D11" s="164"/>
      <c r="E11" s="740"/>
      <c r="F11" s="740"/>
      <c r="G11" s="159"/>
      <c r="H11" s="159"/>
      <c r="I11" s="159" t="str">
        <f t="shared" si="0"/>
        <v/>
      </c>
      <c r="J11" s="164"/>
    </row>
    <row r="12" customHeight="1" spans="1:10">
      <c r="A12" s="156"/>
      <c r="B12" s="267"/>
      <c r="C12" s="158"/>
      <c r="D12" s="164"/>
      <c r="E12" s="740"/>
      <c r="F12" s="740"/>
      <c r="G12" s="159"/>
      <c r="H12" s="159"/>
      <c r="I12" s="159" t="str">
        <f t="shared" si="0"/>
        <v/>
      </c>
      <c r="J12" s="164"/>
    </row>
    <row r="13" customHeight="1" spans="1:10">
      <c r="A13" s="156"/>
      <c r="B13" s="267"/>
      <c r="C13" s="158"/>
      <c r="D13" s="164"/>
      <c r="E13" s="740"/>
      <c r="F13" s="740"/>
      <c r="G13" s="159"/>
      <c r="H13" s="159"/>
      <c r="I13" s="159" t="str">
        <f t="shared" si="0"/>
        <v/>
      </c>
      <c r="J13" s="164"/>
    </row>
    <row r="14" customHeight="1" spans="1:10">
      <c r="A14" s="156"/>
      <c r="B14" s="267"/>
      <c r="C14" s="158"/>
      <c r="D14" s="164"/>
      <c r="E14" s="740"/>
      <c r="F14" s="740"/>
      <c r="G14" s="159"/>
      <c r="H14" s="159"/>
      <c r="I14" s="159" t="str">
        <f t="shared" si="0"/>
        <v/>
      </c>
      <c r="J14" s="164"/>
    </row>
    <row r="15" customHeight="1" spans="1:10">
      <c r="A15" s="156"/>
      <c r="B15" s="267"/>
      <c r="C15" s="158"/>
      <c r="D15" s="164"/>
      <c r="E15" s="740"/>
      <c r="F15" s="740"/>
      <c r="G15" s="159"/>
      <c r="H15" s="159"/>
      <c r="I15" s="159" t="str">
        <f t="shared" si="0"/>
        <v/>
      </c>
      <c r="J15" s="164"/>
    </row>
    <row r="16" customHeight="1" spans="1:10">
      <c r="A16" s="156"/>
      <c r="B16" s="267"/>
      <c r="C16" s="158"/>
      <c r="D16" s="164"/>
      <c r="E16" s="740"/>
      <c r="F16" s="740"/>
      <c r="G16" s="159"/>
      <c r="H16" s="159"/>
      <c r="I16" s="159" t="str">
        <f t="shared" si="0"/>
        <v/>
      </c>
      <c r="J16" s="164"/>
    </row>
    <row r="17" customHeight="1" spans="1:10">
      <c r="A17" s="156"/>
      <c r="B17" s="267"/>
      <c r="C17" s="158"/>
      <c r="D17" s="164"/>
      <c r="E17" s="740"/>
      <c r="F17" s="740"/>
      <c r="G17" s="159"/>
      <c r="H17" s="159"/>
      <c r="I17" s="159" t="str">
        <f t="shared" si="0"/>
        <v/>
      </c>
      <c r="J17" s="164"/>
    </row>
    <row r="18" customHeight="1" spans="1:10">
      <c r="A18" s="156"/>
      <c r="B18" s="267"/>
      <c r="C18" s="158"/>
      <c r="D18" s="164"/>
      <c r="E18" s="740"/>
      <c r="F18" s="740"/>
      <c r="G18" s="159"/>
      <c r="H18" s="159"/>
      <c r="I18" s="159" t="str">
        <f t="shared" si="0"/>
        <v/>
      </c>
      <c r="J18" s="164"/>
    </row>
    <row r="19" customHeight="1" spans="1:10">
      <c r="A19" s="156"/>
      <c r="B19" s="267"/>
      <c r="C19" s="158"/>
      <c r="D19" s="164"/>
      <c r="E19" s="740"/>
      <c r="F19" s="740"/>
      <c r="G19" s="159"/>
      <c r="H19" s="159"/>
      <c r="I19" s="159" t="str">
        <f t="shared" si="0"/>
        <v/>
      </c>
      <c r="J19" s="164"/>
    </row>
    <row r="20" customHeight="1" spans="1:10">
      <c r="A20" s="156"/>
      <c r="B20" s="267"/>
      <c r="C20" s="158"/>
      <c r="D20" s="164"/>
      <c r="E20" s="740"/>
      <c r="F20" s="740"/>
      <c r="G20" s="159"/>
      <c r="H20" s="159"/>
      <c r="I20" s="159" t="str">
        <f t="shared" si="0"/>
        <v/>
      </c>
      <c r="J20" s="164"/>
    </row>
    <row r="21" customHeight="1" spans="1:10">
      <c r="A21" s="156"/>
      <c r="B21" s="267"/>
      <c r="C21" s="158"/>
      <c r="D21" s="164"/>
      <c r="E21" s="740"/>
      <c r="F21" s="740"/>
      <c r="G21" s="159"/>
      <c r="H21" s="159"/>
      <c r="I21" s="159" t="str">
        <f t="shared" si="0"/>
        <v/>
      </c>
      <c r="J21" s="164"/>
    </row>
    <row r="22" customHeight="1" spans="1:10">
      <c r="A22" s="156"/>
      <c r="B22" s="267"/>
      <c r="C22" s="158"/>
      <c r="D22" s="164"/>
      <c r="E22" s="740"/>
      <c r="F22" s="740"/>
      <c r="G22" s="159"/>
      <c r="H22" s="159"/>
      <c r="I22" s="159" t="str">
        <f t="shared" si="0"/>
        <v/>
      </c>
      <c r="J22" s="164"/>
    </row>
    <row r="23" customHeight="1" spans="1:10">
      <c r="A23" s="156"/>
      <c r="B23" s="267"/>
      <c r="C23" s="158"/>
      <c r="D23" s="164"/>
      <c r="E23" s="740"/>
      <c r="F23" s="740"/>
      <c r="G23" s="159"/>
      <c r="H23" s="159"/>
      <c r="I23" s="159" t="str">
        <f t="shared" si="0"/>
        <v/>
      </c>
      <c r="J23" s="164"/>
    </row>
    <row r="24" customHeight="1" spans="1:10">
      <c r="A24" s="156"/>
      <c r="B24" s="267"/>
      <c r="C24" s="158"/>
      <c r="D24" s="164"/>
      <c r="E24" s="740"/>
      <c r="F24" s="740"/>
      <c r="G24" s="159"/>
      <c r="H24" s="159"/>
      <c r="I24" s="159" t="str">
        <f t="shared" si="0"/>
        <v/>
      </c>
      <c r="J24" s="164"/>
    </row>
    <row r="25" customHeight="1" spans="1:10">
      <c r="A25" s="156"/>
      <c r="B25" s="267"/>
      <c r="C25" s="158"/>
      <c r="D25" s="164"/>
      <c r="E25" s="740"/>
      <c r="F25" s="740"/>
      <c r="G25" s="159"/>
      <c r="H25" s="159"/>
      <c r="I25" s="159" t="str">
        <f t="shared" si="0"/>
        <v/>
      </c>
      <c r="J25" s="164"/>
    </row>
    <row r="26" customHeight="1" spans="1:10">
      <c r="A26" s="156"/>
      <c r="B26" s="267"/>
      <c r="C26" s="158"/>
      <c r="D26" s="164"/>
      <c r="E26" s="740"/>
      <c r="F26" s="740"/>
      <c r="G26" s="159"/>
      <c r="H26" s="159"/>
      <c r="I26" s="159"/>
      <c r="J26" s="164"/>
    </row>
    <row r="27" customHeight="1" spans="1:10">
      <c r="A27" s="161" t="s">
        <v>337</v>
      </c>
      <c r="B27" s="227"/>
      <c r="C27" s="158"/>
      <c r="D27" s="164"/>
      <c r="E27" s="740">
        <f>SUM(E6:E26)</f>
        <v>0</v>
      </c>
      <c r="F27" s="740"/>
      <c r="G27" s="159">
        <f>SUM(G6:G26)</f>
        <v>0</v>
      </c>
      <c r="H27" s="159">
        <f>SUM(H6:H26)</f>
        <v>0</v>
      </c>
      <c r="I27" s="159" t="str">
        <f>IF(G27=0,"",(H27-G27)/G27*100)</f>
        <v/>
      </c>
      <c r="J27" s="164"/>
    </row>
    <row r="28" customHeight="1" spans="1:9">
      <c r="A28" s="139" t="str">
        <f>封面!D11&amp;封面!G11</f>
        <v>产权持有单位填表人：丁旭伟</v>
      </c>
      <c r="E28" s="150"/>
      <c r="F28" s="150"/>
      <c r="G28" s="150" t="str">
        <f>"评估人员："&amp;封面!G20</f>
        <v>评估人员：江宛烨</v>
      </c>
      <c r="H28" s="150"/>
      <c r="I28" s="150"/>
    </row>
    <row r="29" customHeight="1" spans="1:9">
      <c r="A29" s="139" t="str">
        <f>CONCATENATE(封面!D13,封面!F13,封面!G13,封面!H13,封面!I13,封面!J13,封面!K13)</f>
        <v>填表日期：2023年11月7日</v>
      </c>
      <c r="E29" s="150"/>
      <c r="F29" s="150"/>
      <c r="G29" s="150"/>
      <c r="H29" s="150"/>
      <c r="I29" s="150"/>
    </row>
  </sheetData>
  <mergeCells count="3">
    <mergeCell ref="A2:J2"/>
    <mergeCell ref="A3:J3"/>
    <mergeCell ref="A27:B27"/>
  </mergeCells>
  <hyperlinks>
    <hyperlink ref="A1" location="索引目录!D16" display="返回索引页"/>
    <hyperlink ref="B1" location="流动汇总!B12" display="返回"/>
  </hyperlinks>
  <printOptions horizontalCentered="1"/>
  <pageMargins left="0.354166666666667" right="0.354166666666667" top="0.786805555555556" bottom="0.786805555555556" header="1.02291666666667" footer="0.511805555555556"/>
  <pageSetup paperSize="9" scale="86" fitToHeight="0" orientation="landscape"/>
  <headerFooter alignWithMargins="0">
    <oddHeader>&amp;R&amp;"宋体,常规"&amp;10表&amp;"Times New Roman,常规"3-8-2
&amp;"宋体,常规"共&amp;"Times New Roman,常规"&amp;N&amp;"宋体,常规"页第&amp;"Times New Roman,常规"&amp;P&amp;"宋体,常规"页</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B48"/>
  <sheetViews>
    <sheetView zoomScale="70" zoomScaleNormal="70" workbookViewId="0">
      <selection activeCell="H12" sqref="H12"/>
    </sheetView>
  </sheetViews>
  <sheetFormatPr defaultColWidth="9" defaultRowHeight="15.75" customHeight="1"/>
  <cols>
    <col min="1" max="1" width="5.16666666666667" style="139" customWidth="1"/>
    <col min="2" max="2" width="28" style="426" customWidth="1"/>
    <col min="3" max="3" width="11.5833333333333" style="139" customWidth="1"/>
    <col min="4" max="4" width="9" style="139" customWidth="1"/>
    <col min="5" max="5" width="10.4166666666667" style="139" customWidth="1"/>
    <col min="6" max="6" width="13.0833333333333" style="139" customWidth="1" outlineLevel="1"/>
    <col min="7" max="7" width="10.1666666666667" style="139" customWidth="1" outlineLevel="1"/>
    <col min="8" max="11" width="8.66666666666667" style="139" customWidth="1" outlineLevel="1"/>
    <col min="12" max="12" width="10.1666666666667" style="139" customWidth="1" outlineLevel="1"/>
    <col min="13" max="13" width="8.16666666666667" style="139" customWidth="1" outlineLevel="1"/>
    <col min="14" max="15" width="10.6666666666667" style="1083" customWidth="1" outlineLevel="1"/>
    <col min="16" max="17" width="18.5" style="139" customWidth="1"/>
    <col min="18" max="18" width="9.58333333333333" style="139" customWidth="1"/>
    <col min="19" max="19" width="14.6666666666667" style="139" customWidth="1"/>
    <col min="20" max="20" width="6" style="139" customWidth="1"/>
    <col min="21" max="24" width="9" style="139"/>
    <col min="25" max="26" width="9" style="139" customWidth="1"/>
    <col min="27" max="16384" width="9" style="139"/>
  </cols>
  <sheetData>
    <row r="1" s="280" customFormat="1" ht="14.25" spans="1:20">
      <c r="A1" s="142" t="s">
        <v>118</v>
      </c>
      <c r="B1" s="737" t="s">
        <v>399</v>
      </c>
      <c r="C1" s="281"/>
      <c r="D1" s="281"/>
      <c r="E1" s="281"/>
      <c r="F1" s="1084"/>
      <c r="G1" s="1084"/>
      <c r="H1" s="1084"/>
      <c r="I1" s="1084"/>
      <c r="J1" s="1084"/>
      <c r="K1" s="1084"/>
      <c r="L1" s="1084"/>
      <c r="M1" s="1084"/>
      <c r="N1" s="1084"/>
      <c r="O1" s="1084"/>
      <c r="P1" s="1084"/>
      <c r="Q1" s="1084"/>
      <c r="R1" s="1084"/>
      <c r="S1" s="281"/>
      <c r="T1" s="145"/>
    </row>
    <row r="2" s="137" customFormat="1" ht="30" customHeight="1" spans="1:20">
      <c r="A2" s="148" t="s">
        <v>400</v>
      </c>
      <c r="B2" s="149"/>
      <c r="C2" s="149"/>
      <c r="D2" s="149"/>
      <c r="E2" s="149"/>
      <c r="F2" s="149"/>
      <c r="G2" s="149"/>
      <c r="H2" s="149"/>
      <c r="I2" s="149"/>
      <c r="J2" s="149"/>
      <c r="K2" s="149"/>
      <c r="L2" s="149"/>
      <c r="M2" s="149"/>
      <c r="N2" s="149"/>
      <c r="O2" s="149"/>
      <c r="P2" s="149"/>
      <c r="Q2" s="149"/>
      <c r="R2" s="149"/>
      <c r="S2" s="149"/>
      <c r="T2" s="149"/>
    </row>
    <row r="3" ht="14.25" customHeight="1" spans="1:20">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c r="T3" s="138"/>
    </row>
    <row r="4" customHeight="1" spans="1:20">
      <c r="A4" s="139" t="str">
        <f>封面!D7&amp;封面!F7</f>
        <v>产权持有人：杭州汽轮新能源有限公司</v>
      </c>
      <c r="F4" s="150"/>
      <c r="G4" s="150"/>
      <c r="H4" s="150"/>
      <c r="I4" s="150"/>
      <c r="J4" s="150"/>
      <c r="K4" s="150"/>
      <c r="L4" s="150"/>
      <c r="M4" s="1090" t="s">
        <v>388</v>
      </c>
      <c r="N4" s="1091" t="s">
        <v>350</v>
      </c>
      <c r="O4" s="1092"/>
      <c r="P4" s="150"/>
      <c r="Q4" s="150"/>
      <c r="R4" s="150"/>
      <c r="S4" s="163" t="s">
        <v>120</v>
      </c>
      <c r="T4" s="163"/>
    </row>
    <row r="5" s="138" customFormat="1" customHeight="1" spans="1:28">
      <c r="A5" s="152" t="s">
        <v>183</v>
      </c>
      <c r="B5" s="272" t="s">
        <v>340</v>
      </c>
      <c r="C5" s="152" t="s">
        <v>331</v>
      </c>
      <c r="D5" s="152" t="s">
        <v>341</v>
      </c>
      <c r="E5" s="152" t="s">
        <v>342</v>
      </c>
      <c r="F5" s="170" t="s">
        <v>264</v>
      </c>
      <c r="G5" s="1085" t="s">
        <v>343</v>
      </c>
      <c r="H5" s="1086" t="s">
        <v>344</v>
      </c>
      <c r="I5" s="1085" t="s">
        <v>345</v>
      </c>
      <c r="J5" s="1085" t="s">
        <v>346</v>
      </c>
      <c r="K5" s="1085" t="s">
        <v>347</v>
      </c>
      <c r="L5" s="1085" t="s">
        <v>348</v>
      </c>
      <c r="M5" s="1093"/>
      <c r="N5" s="1094"/>
      <c r="O5" s="1091" t="s">
        <v>292</v>
      </c>
      <c r="P5" s="170" t="s">
        <v>265</v>
      </c>
      <c r="Q5" s="170" t="s">
        <v>266</v>
      </c>
      <c r="R5" s="170" t="s">
        <v>293</v>
      </c>
      <c r="S5" s="152" t="s">
        <v>186</v>
      </c>
      <c r="AB5" s="231"/>
    </row>
    <row r="6" customHeight="1" spans="1:19">
      <c r="A6" s="156"/>
      <c r="B6" s="267"/>
      <c r="C6" s="156"/>
      <c r="D6" s="156"/>
      <c r="E6" s="156" t="str">
        <f>IF(D6="","",CHOOSE(MATCH((#REF!-D6),$B$42:$B$48,1),$C$42,$C$43,$C$44,$C$45,$C$46,$C$47,$C$48))</f>
        <v/>
      </c>
      <c r="F6" s="159"/>
      <c r="G6" s="1087"/>
      <c r="H6" s="1087"/>
      <c r="I6" s="1087"/>
      <c r="J6" s="1087"/>
      <c r="K6" s="1087"/>
      <c r="L6" s="1087"/>
      <c r="M6" s="1087">
        <f t="shared" ref="M6:M27" si="0">SUM(G6:L6)-F6</f>
        <v>0</v>
      </c>
      <c r="N6" s="1095"/>
      <c r="O6" s="1095"/>
      <c r="P6" s="159"/>
      <c r="Q6" s="159"/>
      <c r="R6" s="159" t="str">
        <f>IF(P6=0,"",(Q6-P6)/P6*100)</f>
        <v/>
      </c>
      <c r="S6" s="164"/>
    </row>
    <row r="7" customHeight="1" spans="1:19">
      <c r="A7" s="156"/>
      <c r="B7" s="267"/>
      <c r="C7" s="156"/>
      <c r="D7" s="156"/>
      <c r="E7" s="156" t="str">
        <f>IF(D7="","",CHOOSE(MATCH((#REF!-D7),$B$42:$B$48,1),$C$42,$C$43,$C$44,$C$45,$C$46,$C$47,$C$48))</f>
        <v/>
      </c>
      <c r="F7" s="159"/>
      <c r="G7" s="1087"/>
      <c r="H7" s="1087"/>
      <c r="I7" s="1087"/>
      <c r="J7" s="1087"/>
      <c r="K7" s="1087"/>
      <c r="L7" s="1087"/>
      <c r="M7" s="1087">
        <f t="shared" si="0"/>
        <v>0</v>
      </c>
      <c r="N7" s="1095"/>
      <c r="O7" s="1095"/>
      <c r="P7" s="159"/>
      <c r="Q7" s="159"/>
      <c r="R7" s="159" t="str">
        <f>IF(P7=0,"",(Q7-P7)/P7*100)</f>
        <v/>
      </c>
      <c r="S7" s="164"/>
    </row>
    <row r="8" customHeight="1" spans="1:19">
      <c r="A8" s="156"/>
      <c r="B8" s="267"/>
      <c r="C8" s="156"/>
      <c r="D8" s="156"/>
      <c r="E8" s="156" t="str">
        <f>IF(D8="","",CHOOSE(MATCH((#REF!-D8),$B$42:$B$48,1),$C$42,$C$43,$C$44,$C$45,$C$46,$C$47,$C$48))</f>
        <v/>
      </c>
      <c r="F8" s="159"/>
      <c r="G8" s="1087"/>
      <c r="H8" s="1087"/>
      <c r="I8" s="1087"/>
      <c r="J8" s="1087"/>
      <c r="K8" s="1087"/>
      <c r="L8" s="1087"/>
      <c r="M8" s="1087">
        <f t="shared" si="0"/>
        <v>0</v>
      </c>
      <c r="N8" s="1095"/>
      <c r="O8" s="1095"/>
      <c r="P8" s="159"/>
      <c r="Q8" s="159"/>
      <c r="R8" s="159" t="str">
        <f t="shared" ref="R8:R30" si="1">IF(P8=0,"",(Q8-P8)/P8*100)</f>
        <v/>
      </c>
      <c r="S8" s="164"/>
    </row>
    <row r="9" customHeight="1" spans="1:19">
      <c r="A9" s="156"/>
      <c r="B9" s="267"/>
      <c r="C9" s="156"/>
      <c r="D9" s="156"/>
      <c r="E9" s="156" t="str">
        <f>IF(D9="","",CHOOSE(MATCH((#REF!-D9),$B$42:$B$48,1),$C$42,$C$43,$C$44,$C$45,$C$46,$C$47,$C$48))</f>
        <v/>
      </c>
      <c r="F9" s="159"/>
      <c r="G9" s="1087"/>
      <c r="H9" s="1087"/>
      <c r="I9" s="1087"/>
      <c r="J9" s="1087"/>
      <c r="K9" s="1087"/>
      <c r="L9" s="1087"/>
      <c r="M9" s="1087">
        <f t="shared" si="0"/>
        <v>0</v>
      </c>
      <c r="N9" s="1095"/>
      <c r="O9" s="1095"/>
      <c r="P9" s="159"/>
      <c r="Q9" s="159"/>
      <c r="R9" s="159" t="str">
        <f t="shared" si="1"/>
        <v/>
      </c>
      <c r="S9" s="164"/>
    </row>
    <row r="10" customHeight="1" spans="1:19">
      <c r="A10" s="156"/>
      <c r="B10" s="267"/>
      <c r="C10" s="156"/>
      <c r="D10" s="156"/>
      <c r="E10" s="156" t="str">
        <f>IF(D10="","",CHOOSE(MATCH((#REF!-D10),$B$42:$B$48,1),$C$42,$C$43,$C$44,$C$45,$C$46,$C$47,$C$48))</f>
        <v/>
      </c>
      <c r="F10" s="159"/>
      <c r="G10" s="1087"/>
      <c r="H10" s="1087"/>
      <c r="I10" s="1087"/>
      <c r="J10" s="1087"/>
      <c r="K10" s="1087"/>
      <c r="L10" s="1087"/>
      <c r="M10" s="1087">
        <f t="shared" si="0"/>
        <v>0</v>
      </c>
      <c r="N10" s="1095"/>
      <c r="O10" s="1095"/>
      <c r="P10" s="159"/>
      <c r="Q10" s="159"/>
      <c r="R10" s="159" t="str">
        <f t="shared" si="1"/>
        <v/>
      </c>
      <c r="S10" s="164"/>
    </row>
    <row r="11" customHeight="1" spans="1:19">
      <c r="A11" s="156"/>
      <c r="B11" s="267"/>
      <c r="C11" s="156"/>
      <c r="D11" s="156"/>
      <c r="E11" s="156" t="str">
        <f>IF(D11="","",CHOOSE(MATCH((#REF!-D11),$B$42:$B$48,1),$C$42,$C$43,$C$44,$C$45,$C$46,$C$47,$C$48))</f>
        <v/>
      </c>
      <c r="F11" s="159"/>
      <c r="G11" s="1087"/>
      <c r="H11" s="1087"/>
      <c r="I11" s="1087"/>
      <c r="J11" s="1087"/>
      <c r="K11" s="1087"/>
      <c r="L11" s="1087"/>
      <c r="M11" s="1087">
        <f t="shared" si="0"/>
        <v>0</v>
      </c>
      <c r="N11" s="1095"/>
      <c r="O11" s="1095"/>
      <c r="P11" s="159"/>
      <c r="Q11" s="159"/>
      <c r="R11" s="159" t="str">
        <f t="shared" si="1"/>
        <v/>
      </c>
      <c r="S11" s="164"/>
    </row>
    <row r="12" customHeight="1" spans="1:19">
      <c r="A12" s="156"/>
      <c r="B12" s="267"/>
      <c r="C12" s="156"/>
      <c r="D12" s="156"/>
      <c r="E12" s="156" t="str">
        <f>IF(D12="","",CHOOSE(MATCH((#REF!-D12),$B$42:$B$48,1),$C$42,$C$43,$C$44,$C$45,$C$46,$C$47,$C$48))</f>
        <v/>
      </c>
      <c r="F12" s="159"/>
      <c r="G12" s="1087"/>
      <c r="H12" s="1087"/>
      <c r="I12" s="1087"/>
      <c r="J12" s="1087"/>
      <c r="K12" s="1087"/>
      <c r="L12" s="1087"/>
      <c r="M12" s="1087">
        <f t="shared" si="0"/>
        <v>0</v>
      </c>
      <c r="N12" s="1095"/>
      <c r="O12" s="1095"/>
      <c r="P12" s="159"/>
      <c r="Q12" s="159"/>
      <c r="R12" s="159" t="str">
        <f t="shared" si="1"/>
        <v/>
      </c>
      <c r="S12" s="164"/>
    </row>
    <row r="13" customHeight="1" spans="1:19">
      <c r="A13" s="156"/>
      <c r="B13" s="267"/>
      <c r="C13" s="156"/>
      <c r="D13" s="156"/>
      <c r="E13" s="156" t="str">
        <f>IF(D13="","",CHOOSE(MATCH((#REF!-D13),$B$42:$B$48,1),$C$42,$C$43,$C$44,$C$45,$C$46,$C$47,$C$48))</f>
        <v/>
      </c>
      <c r="F13" s="159"/>
      <c r="G13" s="1087"/>
      <c r="H13" s="1087"/>
      <c r="I13" s="1087"/>
      <c r="J13" s="1087"/>
      <c r="K13" s="1087"/>
      <c r="L13" s="1087"/>
      <c r="M13" s="1087">
        <f t="shared" si="0"/>
        <v>0</v>
      </c>
      <c r="N13" s="1095"/>
      <c r="O13" s="1095"/>
      <c r="P13" s="159"/>
      <c r="Q13" s="159"/>
      <c r="R13" s="159" t="str">
        <f t="shared" si="1"/>
        <v/>
      </c>
      <c r="S13" s="164"/>
    </row>
    <row r="14" customHeight="1" spans="1:19">
      <c r="A14" s="156"/>
      <c r="B14" s="267"/>
      <c r="C14" s="156"/>
      <c r="D14" s="156"/>
      <c r="E14" s="156" t="str">
        <f>IF(D14="","",CHOOSE(MATCH((#REF!-D14),$B$42:$B$48,1),$C$42,$C$43,$C$44,$C$45,$C$46,$C$47,$C$48))</f>
        <v/>
      </c>
      <c r="F14" s="159"/>
      <c r="G14" s="1087"/>
      <c r="H14" s="1087"/>
      <c r="I14" s="1087"/>
      <c r="J14" s="1087"/>
      <c r="K14" s="1087"/>
      <c r="L14" s="1087"/>
      <c r="M14" s="1087">
        <f t="shared" si="0"/>
        <v>0</v>
      </c>
      <c r="N14" s="1095"/>
      <c r="O14" s="1095"/>
      <c r="P14" s="159"/>
      <c r="Q14" s="159"/>
      <c r="R14" s="159" t="str">
        <f t="shared" si="1"/>
        <v/>
      </c>
      <c r="S14" s="164"/>
    </row>
    <row r="15" customHeight="1" spans="1:19">
      <c r="A15" s="156"/>
      <c r="B15" s="267"/>
      <c r="C15" s="156"/>
      <c r="D15" s="156"/>
      <c r="E15" s="156" t="str">
        <f>IF(D15="","",CHOOSE(MATCH((#REF!-D15),$B$42:$B$48,1),$C$42,$C$43,$C$44,$C$45,$C$46,$C$47,$C$48))</f>
        <v/>
      </c>
      <c r="F15" s="159"/>
      <c r="G15" s="1087"/>
      <c r="H15" s="1087"/>
      <c r="I15" s="1087"/>
      <c r="J15" s="1087"/>
      <c r="K15" s="1087"/>
      <c r="L15" s="1087"/>
      <c r="M15" s="1087">
        <f t="shared" si="0"/>
        <v>0</v>
      </c>
      <c r="N15" s="1095"/>
      <c r="O15" s="1095"/>
      <c r="P15" s="159"/>
      <c r="Q15" s="159"/>
      <c r="R15" s="159" t="str">
        <f t="shared" si="1"/>
        <v/>
      </c>
      <c r="S15" s="164"/>
    </row>
    <row r="16" customHeight="1" spans="1:21">
      <c r="A16" s="156"/>
      <c r="B16" s="267"/>
      <c r="C16" s="156"/>
      <c r="D16" s="156"/>
      <c r="E16" s="156" t="str">
        <f>IF(D16="","",CHOOSE(MATCH((#REF!-D16),$B$42:$B$48,1),$C$42,$C$43,$C$44,$C$45,$C$46,$C$47,$C$48))</f>
        <v/>
      </c>
      <c r="F16" s="159"/>
      <c r="G16" s="1087"/>
      <c r="H16" s="1087"/>
      <c r="I16" s="1087"/>
      <c r="J16" s="1087"/>
      <c r="K16" s="1087"/>
      <c r="L16" s="1087"/>
      <c r="M16" s="1087">
        <f t="shared" si="0"/>
        <v>0</v>
      </c>
      <c r="N16" s="1095"/>
      <c r="O16" s="1095"/>
      <c r="P16" s="159"/>
      <c r="Q16" s="159"/>
      <c r="R16" s="159" t="str">
        <f t="shared" si="1"/>
        <v/>
      </c>
      <c r="S16" s="164"/>
      <c r="U16" s="799"/>
    </row>
    <row r="17" customHeight="1" spans="1:19">
      <c r="A17" s="156"/>
      <c r="B17" s="267"/>
      <c r="C17" s="156"/>
      <c r="D17" s="156"/>
      <c r="E17" s="156" t="str">
        <f>IF(D17="","",CHOOSE(MATCH((#REF!-D17),$B$42:$B$48,1),$C$42,$C$43,$C$44,$C$45,$C$46,$C$47,$C$48))</f>
        <v/>
      </c>
      <c r="F17" s="159"/>
      <c r="G17" s="1087"/>
      <c r="H17" s="1087"/>
      <c r="I17" s="1087"/>
      <c r="J17" s="1087"/>
      <c r="K17" s="1087"/>
      <c r="L17" s="1087"/>
      <c r="M17" s="1087">
        <f t="shared" si="0"/>
        <v>0</v>
      </c>
      <c r="N17" s="1095"/>
      <c r="O17" s="1095"/>
      <c r="P17" s="159"/>
      <c r="Q17" s="159"/>
      <c r="R17" s="159" t="str">
        <f t="shared" si="1"/>
        <v/>
      </c>
      <c r="S17" s="164"/>
    </row>
    <row r="18" customHeight="1" spans="1:19">
      <c r="A18" s="156"/>
      <c r="B18" s="267"/>
      <c r="C18" s="156"/>
      <c r="D18" s="156"/>
      <c r="E18" s="156" t="str">
        <f>IF(D18="","",CHOOSE(MATCH((#REF!-D18),$B$42:$B$48,1),$C$42,$C$43,$C$44,$C$45,$C$46,$C$47,$C$48))</f>
        <v/>
      </c>
      <c r="F18" s="159"/>
      <c r="G18" s="1087"/>
      <c r="H18" s="1087"/>
      <c r="I18" s="1087"/>
      <c r="J18" s="1087"/>
      <c r="K18" s="1087"/>
      <c r="L18" s="1087"/>
      <c r="M18" s="1087">
        <f t="shared" si="0"/>
        <v>0</v>
      </c>
      <c r="N18" s="1095"/>
      <c r="O18" s="1095"/>
      <c r="P18" s="159"/>
      <c r="Q18" s="159"/>
      <c r="R18" s="159" t="str">
        <f t="shared" si="1"/>
        <v/>
      </c>
      <c r="S18" s="164"/>
    </row>
    <row r="19" customHeight="1" spans="1:19">
      <c r="A19" s="156"/>
      <c r="B19" s="267"/>
      <c r="C19" s="156"/>
      <c r="D19" s="156"/>
      <c r="E19" s="156" t="str">
        <f>IF(D19="","",CHOOSE(MATCH((#REF!-D19),$B$42:$B$48,1),$C$42,$C$43,$C$44,$C$45,$C$46,$C$47,$C$48))</f>
        <v/>
      </c>
      <c r="F19" s="159"/>
      <c r="G19" s="1087"/>
      <c r="H19" s="1087"/>
      <c r="I19" s="1087"/>
      <c r="J19" s="1087"/>
      <c r="K19" s="1087"/>
      <c r="L19" s="1087"/>
      <c r="M19" s="1087">
        <f t="shared" si="0"/>
        <v>0</v>
      </c>
      <c r="N19" s="1095"/>
      <c r="O19" s="1095"/>
      <c r="P19" s="159"/>
      <c r="Q19" s="159"/>
      <c r="R19" s="159" t="str">
        <f t="shared" si="1"/>
        <v/>
      </c>
      <c r="S19" s="164"/>
    </row>
    <row r="20" customHeight="1" spans="1:19">
      <c r="A20" s="156"/>
      <c r="B20" s="267"/>
      <c r="C20" s="156"/>
      <c r="D20" s="156"/>
      <c r="E20" s="156" t="str">
        <f>IF(D20="","",CHOOSE(MATCH((#REF!-D20),$B$42:$B$48,1),$C$42,$C$43,$C$44,$C$45,$C$46,$C$47,$C$48))</f>
        <v/>
      </c>
      <c r="F20" s="159"/>
      <c r="G20" s="1087"/>
      <c r="H20" s="1087"/>
      <c r="I20" s="1087"/>
      <c r="J20" s="1087"/>
      <c r="K20" s="1087"/>
      <c r="L20" s="1087"/>
      <c r="M20" s="1087">
        <f t="shared" si="0"/>
        <v>0</v>
      </c>
      <c r="N20" s="1095"/>
      <c r="O20" s="1095"/>
      <c r="P20" s="159"/>
      <c r="Q20" s="159"/>
      <c r="R20" s="159"/>
      <c r="S20" s="164"/>
    </row>
    <row r="21" customHeight="1" spans="1:19">
      <c r="A21" s="156"/>
      <c r="B21" s="267"/>
      <c r="C21" s="156"/>
      <c r="D21" s="156"/>
      <c r="E21" s="156" t="str">
        <f>IF(D21="","",CHOOSE(MATCH((#REF!-D21),$B$42:$B$48,1),$C$42,$C$43,$C$44,$C$45,$C$46,$C$47,$C$48))</f>
        <v/>
      </c>
      <c r="F21" s="159"/>
      <c r="G21" s="1087"/>
      <c r="H21" s="1087"/>
      <c r="I21" s="1087"/>
      <c r="J21" s="1087"/>
      <c r="K21" s="1087"/>
      <c r="L21" s="1087"/>
      <c r="M21" s="1087">
        <f t="shared" si="0"/>
        <v>0</v>
      </c>
      <c r="N21" s="1095"/>
      <c r="O21" s="1095"/>
      <c r="P21" s="159"/>
      <c r="Q21" s="159"/>
      <c r="R21" s="159"/>
      <c r="S21" s="164"/>
    </row>
    <row r="22" customHeight="1" spans="1:19">
      <c r="A22" s="156"/>
      <c r="B22" s="267"/>
      <c r="C22" s="156"/>
      <c r="D22" s="156"/>
      <c r="E22" s="156" t="str">
        <f>IF(D22="","",CHOOSE(MATCH((#REF!-D22),$B$42:$B$48,1),$C$42,$C$43,$C$44,$C$45,$C$46,$C$47,$C$48))</f>
        <v/>
      </c>
      <c r="F22" s="159"/>
      <c r="G22" s="1087"/>
      <c r="H22" s="1087"/>
      <c r="I22" s="1087"/>
      <c r="J22" s="1087"/>
      <c r="K22" s="1087"/>
      <c r="L22" s="1087"/>
      <c r="M22" s="1087">
        <f t="shared" si="0"/>
        <v>0</v>
      </c>
      <c r="N22" s="1095"/>
      <c r="O22" s="1095"/>
      <c r="P22" s="159"/>
      <c r="Q22" s="159"/>
      <c r="R22" s="159"/>
      <c r="S22" s="164"/>
    </row>
    <row r="23" customHeight="1" spans="1:19">
      <c r="A23" s="156"/>
      <c r="B23" s="267"/>
      <c r="C23" s="156"/>
      <c r="D23" s="156"/>
      <c r="E23" s="156" t="str">
        <f>IF(D23="","",CHOOSE(MATCH((#REF!-D23),$B$42:$B$48,1),$C$42,$C$43,$C$44,$C$45,$C$46,$C$47,$C$48))</f>
        <v/>
      </c>
      <c r="F23" s="159"/>
      <c r="G23" s="1087"/>
      <c r="H23" s="1087"/>
      <c r="I23" s="1087"/>
      <c r="J23" s="1087"/>
      <c r="K23" s="1087"/>
      <c r="L23" s="1087"/>
      <c r="M23" s="1087">
        <f t="shared" si="0"/>
        <v>0</v>
      </c>
      <c r="N23" s="1095"/>
      <c r="O23" s="1095"/>
      <c r="P23" s="159"/>
      <c r="Q23" s="159"/>
      <c r="R23" s="159" t="str">
        <f t="shared" si="1"/>
        <v/>
      </c>
      <c r="S23" s="164"/>
    </row>
    <row r="24" customHeight="1" spans="1:19">
      <c r="A24" s="156"/>
      <c r="B24" s="267"/>
      <c r="C24" s="156"/>
      <c r="D24" s="156"/>
      <c r="E24" s="156" t="str">
        <f>IF(D24="","",CHOOSE(MATCH((#REF!-D24),$B$42:$B$48,1),$C$42,$C$43,$C$44,$C$45,$C$46,$C$47,$C$48))</f>
        <v/>
      </c>
      <c r="F24" s="159"/>
      <c r="G24" s="1087"/>
      <c r="H24" s="1087"/>
      <c r="I24" s="1087"/>
      <c r="J24" s="1087"/>
      <c r="K24" s="1087"/>
      <c r="L24" s="1087"/>
      <c r="M24" s="1087">
        <f t="shared" si="0"/>
        <v>0</v>
      </c>
      <c r="N24" s="1095"/>
      <c r="O24" s="1095"/>
      <c r="P24" s="159"/>
      <c r="Q24" s="159"/>
      <c r="R24" s="159" t="str">
        <f t="shared" si="1"/>
        <v/>
      </c>
      <c r="S24" s="164"/>
    </row>
    <row r="25" customHeight="1" spans="1:19">
      <c r="A25" s="156"/>
      <c r="B25" s="267"/>
      <c r="C25" s="156"/>
      <c r="D25" s="156"/>
      <c r="E25" s="156" t="str">
        <f>IF(D25="","",CHOOSE(MATCH((#REF!-D25),$B$42:$B$48,1),$C$42,$C$43,$C$44,$C$45,$C$46,$C$47,$C$48))</f>
        <v/>
      </c>
      <c r="F25" s="159"/>
      <c r="G25" s="1087"/>
      <c r="H25" s="1087"/>
      <c r="I25" s="1087"/>
      <c r="J25" s="1087"/>
      <c r="K25" s="1087"/>
      <c r="L25" s="1087"/>
      <c r="M25" s="1087">
        <f t="shared" si="0"/>
        <v>0</v>
      </c>
      <c r="N25" s="1095"/>
      <c r="O25" s="1095"/>
      <c r="P25" s="159"/>
      <c r="Q25" s="159"/>
      <c r="R25" s="159" t="str">
        <f t="shared" si="1"/>
        <v/>
      </c>
      <c r="S25" s="164"/>
    </row>
    <row r="26" customHeight="1" spans="1:19">
      <c r="A26" s="156"/>
      <c r="B26" s="267"/>
      <c r="C26" s="156"/>
      <c r="D26" s="156"/>
      <c r="E26" s="156" t="str">
        <f>IF(D26="","",CHOOSE(MATCH((#REF!-D26),$B$42:$B$48,1),$C$42,$C$43,$C$44,$C$45,$C$46,$C$47,$C$48))</f>
        <v/>
      </c>
      <c r="F26" s="159"/>
      <c r="G26" s="1087"/>
      <c r="H26" s="1087"/>
      <c r="I26" s="1087"/>
      <c r="J26" s="1087"/>
      <c r="K26" s="1087"/>
      <c r="L26" s="1087"/>
      <c r="M26" s="1087">
        <f t="shared" si="0"/>
        <v>0</v>
      </c>
      <c r="N26" s="1095"/>
      <c r="O26" s="1095"/>
      <c r="P26" s="159"/>
      <c r="Q26" s="159"/>
      <c r="R26" s="159" t="str">
        <f t="shared" si="1"/>
        <v/>
      </c>
      <c r="S26" s="164"/>
    </row>
    <row r="27" customHeight="1" spans="1:19">
      <c r="A27" s="161" t="s">
        <v>337</v>
      </c>
      <c r="B27" s="227"/>
      <c r="C27" s="156"/>
      <c r="D27" s="156"/>
      <c r="E27" s="156"/>
      <c r="F27" s="159">
        <f>SUM(F6:F26)</f>
        <v>0</v>
      </c>
      <c r="G27" s="1087">
        <f t="shared" ref="G27:L27" si="2">SUM(G6:G26)</f>
        <v>0</v>
      </c>
      <c r="H27" s="1087">
        <f t="shared" si="2"/>
        <v>0</v>
      </c>
      <c r="I27" s="1087">
        <f t="shared" si="2"/>
        <v>0</v>
      </c>
      <c r="J27" s="1087">
        <f t="shared" si="2"/>
        <v>0</v>
      </c>
      <c r="K27" s="1087">
        <f t="shared" si="2"/>
        <v>0</v>
      </c>
      <c r="L27" s="1087">
        <f t="shared" si="2"/>
        <v>0</v>
      </c>
      <c r="M27" s="1087">
        <f t="shared" si="0"/>
        <v>0</v>
      </c>
      <c r="N27" s="1095">
        <f>SUM(N6:N26)</f>
        <v>0</v>
      </c>
      <c r="O27" s="1095"/>
      <c r="P27" s="159">
        <f>SUM(P6:P26)</f>
        <v>0</v>
      </c>
      <c r="Q27" s="159">
        <f>SUM(Q6:Q26)</f>
        <v>0</v>
      </c>
      <c r="R27" s="159" t="str">
        <f t="shared" si="1"/>
        <v/>
      </c>
      <c r="S27" s="164"/>
    </row>
    <row r="28" customHeight="1" spans="1:19">
      <c r="A28" s="161" t="s">
        <v>351</v>
      </c>
      <c r="B28" s="227"/>
      <c r="C28" s="156"/>
      <c r="D28" s="156"/>
      <c r="E28" s="156"/>
      <c r="F28" s="159"/>
      <c r="G28" s="1087"/>
      <c r="H28" s="1087"/>
      <c r="I28" s="1087"/>
      <c r="J28" s="1087"/>
      <c r="K28" s="1087"/>
      <c r="L28" s="1087"/>
      <c r="M28" s="1087"/>
      <c r="N28" s="1095"/>
      <c r="O28" s="1095"/>
      <c r="P28" s="159">
        <f>F28+O28</f>
        <v>0</v>
      </c>
      <c r="Q28" s="159">
        <v>0</v>
      </c>
      <c r="R28" s="159" t="str">
        <f t="shared" si="1"/>
        <v/>
      </c>
      <c r="S28" s="164"/>
    </row>
    <row r="29" customHeight="1" spans="1:19">
      <c r="A29" s="161" t="s">
        <v>352</v>
      </c>
      <c r="B29" s="227"/>
      <c r="C29" s="156"/>
      <c r="D29" s="156"/>
      <c r="E29" s="156"/>
      <c r="F29" s="159"/>
      <c r="G29" s="1087"/>
      <c r="H29" s="1087"/>
      <c r="I29" s="1087"/>
      <c r="J29" s="1087"/>
      <c r="K29" s="1087"/>
      <c r="L29" s="1087"/>
      <c r="M29" s="1087"/>
      <c r="N29" s="1095"/>
      <c r="O29" s="1095"/>
      <c r="P29" s="159"/>
      <c r="Q29" s="159">
        <f>P28</f>
        <v>0</v>
      </c>
      <c r="R29" s="159" t="str">
        <f t="shared" si="1"/>
        <v/>
      </c>
      <c r="S29" s="164"/>
    </row>
    <row r="30" customHeight="1" spans="1:19">
      <c r="A30" s="161" t="s">
        <v>353</v>
      </c>
      <c r="B30" s="227"/>
      <c r="C30" s="164"/>
      <c r="D30" s="156"/>
      <c r="E30" s="164"/>
      <c r="F30" s="159">
        <f>F27-F28-F29</f>
        <v>0</v>
      </c>
      <c r="G30" s="1087">
        <f t="shared" ref="G30:N30" si="3">G27-G28-G29</f>
        <v>0</v>
      </c>
      <c r="H30" s="1087">
        <f t="shared" si="3"/>
        <v>0</v>
      </c>
      <c r="I30" s="1087">
        <f t="shared" si="3"/>
        <v>0</v>
      </c>
      <c r="J30" s="1087">
        <f t="shared" si="3"/>
        <v>0</v>
      </c>
      <c r="K30" s="1087">
        <f t="shared" si="3"/>
        <v>0</v>
      </c>
      <c r="L30" s="1087">
        <f t="shared" si="3"/>
        <v>0</v>
      </c>
      <c r="M30" s="1087">
        <f t="shared" si="3"/>
        <v>0</v>
      </c>
      <c r="N30" s="1095">
        <f t="shared" si="3"/>
        <v>0</v>
      </c>
      <c r="O30" s="1095"/>
      <c r="P30" s="159">
        <f>P27-P28-P29</f>
        <v>0</v>
      </c>
      <c r="Q30" s="159">
        <f>Q27-Q28-Q29</f>
        <v>0</v>
      </c>
      <c r="R30" s="159" t="str">
        <f t="shared" si="1"/>
        <v/>
      </c>
      <c r="S30" s="164"/>
    </row>
    <row r="31" customHeight="1" spans="1:18">
      <c r="A31" s="139" t="str">
        <f>封面!D11&amp;封面!G11</f>
        <v>产权持有单位填表人：丁旭伟</v>
      </c>
      <c r="F31" s="150"/>
      <c r="G31" s="150"/>
      <c r="H31" s="150"/>
      <c r="I31" s="150"/>
      <c r="J31" s="150"/>
      <c r="K31" s="150"/>
      <c r="L31" s="150"/>
      <c r="M31" s="150"/>
      <c r="N31" s="1096"/>
      <c r="O31" s="1096"/>
      <c r="P31" s="150" t="str">
        <f>"评估人员："&amp;封面!G20</f>
        <v>评估人员：江宛烨</v>
      </c>
      <c r="Q31" s="150"/>
      <c r="R31" s="150"/>
    </row>
    <row r="32" customHeight="1" spans="1:18">
      <c r="A32" s="139" t="str">
        <f>CONCATENATE(封面!D13,封面!F13,封面!G13,封面!H13,封面!I13,封面!J13,封面!K13)</f>
        <v>填表日期：2023年11月7日</v>
      </c>
      <c r="F32" s="150"/>
      <c r="G32" s="150"/>
      <c r="H32" s="150"/>
      <c r="I32" s="150"/>
      <c r="J32" s="150"/>
      <c r="K32" s="150"/>
      <c r="L32" s="150"/>
      <c r="M32" s="150"/>
      <c r="N32" s="1096"/>
      <c r="O32" s="1096"/>
      <c r="P32" s="150"/>
      <c r="Q32" s="150"/>
      <c r="R32" s="150"/>
    </row>
    <row r="33" customHeight="1" spans="2:18">
      <c r="B33" s="742" t="s">
        <v>354</v>
      </c>
      <c r="C33" s="289" t="s">
        <v>355</v>
      </c>
      <c r="F33" s="150"/>
      <c r="G33" s="150"/>
      <c r="H33" s="150"/>
      <c r="I33" s="150"/>
      <c r="J33" s="150"/>
      <c r="K33" s="150"/>
      <c r="L33" s="150"/>
      <c r="M33" s="150"/>
      <c r="N33" s="1096"/>
      <c r="O33" s="1096"/>
      <c r="P33" s="150"/>
      <c r="Q33" s="150"/>
      <c r="R33" s="150"/>
    </row>
    <row r="34" customHeight="1" spans="2:18">
      <c r="B34" s="742" t="s">
        <v>356</v>
      </c>
      <c r="C34" s="139" t="s">
        <v>357</v>
      </c>
      <c r="F34" s="150"/>
      <c r="G34" s="150"/>
      <c r="H34" s="150"/>
      <c r="I34" s="150"/>
      <c r="J34" s="150"/>
      <c r="K34" s="150"/>
      <c r="L34" s="150"/>
      <c r="M34" s="150"/>
      <c r="N34" s="1096"/>
      <c r="O34" s="1096"/>
      <c r="P34" s="150"/>
      <c r="Q34" s="150"/>
      <c r="R34" s="150"/>
    </row>
    <row r="35" customHeight="1" spans="3:18">
      <c r="C35" s="139" t="s">
        <v>358</v>
      </c>
      <c r="F35" s="150"/>
      <c r="G35" s="150"/>
      <c r="H35" s="150"/>
      <c r="I35" s="150"/>
      <c r="J35" s="150"/>
      <c r="K35" s="150"/>
      <c r="L35" s="150"/>
      <c r="M35" s="150"/>
      <c r="N35" s="1096"/>
      <c r="O35" s="1096"/>
      <c r="P35" s="150"/>
      <c r="Q35" s="150"/>
      <c r="R35" s="150"/>
    </row>
    <row r="36" customHeight="1" spans="3:18">
      <c r="C36" s="139" t="s">
        <v>359</v>
      </c>
      <c r="F36" s="150"/>
      <c r="G36" s="150"/>
      <c r="H36" s="150"/>
      <c r="I36" s="150"/>
      <c r="J36" s="150"/>
      <c r="K36" s="150"/>
      <c r="L36" s="150"/>
      <c r="M36" s="150"/>
      <c r="N36" s="1096"/>
      <c r="O36" s="1096"/>
      <c r="P36" s="150"/>
      <c r="Q36" s="150"/>
      <c r="R36" s="150"/>
    </row>
    <row r="37" customHeight="1" spans="3:18">
      <c r="C37" s="139" t="s">
        <v>360</v>
      </c>
      <c r="F37" s="150"/>
      <c r="G37" s="150"/>
      <c r="H37" s="150"/>
      <c r="I37" s="150"/>
      <c r="J37" s="150"/>
      <c r="K37" s="150"/>
      <c r="L37" s="150"/>
      <c r="M37" s="150"/>
      <c r="N37" s="1096"/>
      <c r="O37" s="1096"/>
      <c r="P37" s="150"/>
      <c r="Q37" s="150"/>
      <c r="R37" s="150"/>
    </row>
    <row r="38" customHeight="1" spans="6:18">
      <c r="F38" s="150"/>
      <c r="G38" s="150"/>
      <c r="H38" s="150"/>
      <c r="I38" s="150"/>
      <c r="J38" s="150"/>
      <c r="K38" s="150"/>
      <c r="L38" s="150"/>
      <c r="M38" s="150"/>
      <c r="N38" s="1096"/>
      <c r="O38" s="1096"/>
      <c r="P38" s="150"/>
      <c r="Q38" s="150"/>
      <c r="R38" s="150"/>
    </row>
    <row r="39" customHeight="1" spans="6:18">
      <c r="F39" s="150"/>
      <c r="G39" s="150"/>
      <c r="H39" s="150"/>
      <c r="I39" s="150"/>
      <c r="J39" s="150"/>
      <c r="K39" s="150"/>
      <c r="L39" s="150"/>
      <c r="M39" s="150"/>
      <c r="N39" s="1096"/>
      <c r="O39" s="1096"/>
      <c r="P39" s="150"/>
      <c r="Q39" s="150"/>
      <c r="R39" s="150"/>
    </row>
    <row r="40" customHeight="1" spans="6:18">
      <c r="F40" s="150"/>
      <c r="G40" s="150"/>
      <c r="H40" s="150"/>
      <c r="I40" s="150"/>
      <c r="J40" s="150"/>
      <c r="K40" s="150"/>
      <c r="L40" s="150"/>
      <c r="M40" s="150"/>
      <c r="N40" s="1096"/>
      <c r="O40" s="1096"/>
      <c r="P40" s="150"/>
      <c r="Q40" s="150"/>
      <c r="R40" s="150"/>
    </row>
    <row r="41" hidden="1" customHeight="1" spans="2:18">
      <c r="B41" s="1088" t="s">
        <v>361</v>
      </c>
      <c r="C41" s="1089"/>
      <c r="F41" s="150"/>
      <c r="G41" s="150"/>
      <c r="H41" s="150"/>
      <c r="I41" s="150"/>
      <c r="J41" s="150"/>
      <c r="K41" s="150"/>
      <c r="L41" s="150"/>
      <c r="M41" s="150"/>
      <c r="N41" s="1096"/>
      <c r="O41" s="1096"/>
      <c r="P41" s="150"/>
      <c r="Q41" s="150"/>
      <c r="R41" s="150"/>
    </row>
    <row r="42" hidden="1" customHeight="1" spans="2:18">
      <c r="B42" s="244">
        <v>0</v>
      </c>
      <c r="C42" s="63" t="s">
        <v>362</v>
      </c>
      <c r="F42" s="150"/>
      <c r="G42" s="150"/>
      <c r="H42" s="150"/>
      <c r="I42" s="150"/>
      <c r="J42" s="150"/>
      <c r="K42" s="150"/>
      <c r="L42" s="150"/>
      <c r="M42" s="150"/>
      <c r="N42" s="1096"/>
      <c r="O42" s="1096"/>
      <c r="P42" s="150"/>
      <c r="Q42" s="150"/>
      <c r="R42" s="150"/>
    </row>
    <row r="43" hidden="1" customHeight="1" spans="2:18">
      <c r="B43" s="244">
        <v>366</v>
      </c>
      <c r="C43" s="63" t="s">
        <v>364</v>
      </c>
      <c r="F43" s="150"/>
      <c r="G43" s="150"/>
      <c r="H43" s="150"/>
      <c r="I43" s="150"/>
      <c r="J43" s="150"/>
      <c r="K43" s="150"/>
      <c r="L43" s="150"/>
      <c r="M43" s="150"/>
      <c r="N43" s="1096"/>
      <c r="O43" s="1096"/>
      <c r="P43" s="150"/>
      <c r="Q43" s="150"/>
      <c r="R43" s="150"/>
    </row>
    <row r="44" hidden="1" customHeight="1" spans="2:18">
      <c r="B44" s="244">
        <v>731</v>
      </c>
      <c r="C44" s="63" t="s">
        <v>366</v>
      </c>
      <c r="F44" s="150"/>
      <c r="G44" s="150"/>
      <c r="H44" s="150"/>
      <c r="I44" s="150"/>
      <c r="J44" s="150"/>
      <c r="K44" s="150"/>
      <c r="L44" s="150"/>
      <c r="M44" s="150"/>
      <c r="N44" s="1096"/>
      <c r="O44" s="1096"/>
      <c r="P44" s="150"/>
      <c r="Q44" s="150"/>
      <c r="R44" s="150"/>
    </row>
    <row r="45" hidden="1" customHeight="1" spans="2:18">
      <c r="B45" s="244">
        <v>1096</v>
      </c>
      <c r="C45" s="63" t="s">
        <v>368</v>
      </c>
      <c r="F45" s="150"/>
      <c r="G45" s="150"/>
      <c r="H45" s="150"/>
      <c r="I45" s="150"/>
      <c r="J45" s="150"/>
      <c r="K45" s="150"/>
      <c r="L45" s="150"/>
      <c r="M45" s="150"/>
      <c r="N45" s="1096"/>
      <c r="O45" s="1096"/>
      <c r="P45" s="150"/>
      <c r="Q45" s="150"/>
      <c r="R45" s="150"/>
    </row>
    <row r="46" hidden="1" customHeight="1" spans="2:18">
      <c r="B46" s="244">
        <v>1461</v>
      </c>
      <c r="C46" s="63" t="s">
        <v>376</v>
      </c>
      <c r="F46" s="150"/>
      <c r="G46" s="150"/>
      <c r="H46" s="150"/>
      <c r="I46" s="150"/>
      <c r="J46" s="150"/>
      <c r="K46" s="150"/>
      <c r="L46" s="150"/>
      <c r="M46" s="150"/>
      <c r="N46" s="1096"/>
      <c r="O46" s="1096"/>
      <c r="P46" s="150"/>
      <c r="Q46" s="150"/>
      <c r="R46" s="150"/>
    </row>
    <row r="47" hidden="1" customHeight="1" spans="2:18">
      <c r="B47" s="244">
        <v>1826</v>
      </c>
      <c r="C47" s="63" t="s">
        <v>377</v>
      </c>
      <c r="F47" s="150"/>
      <c r="G47" s="150"/>
      <c r="H47" s="150"/>
      <c r="I47" s="150"/>
      <c r="J47" s="150"/>
      <c r="K47" s="150"/>
      <c r="L47" s="150"/>
      <c r="M47" s="150"/>
      <c r="N47" s="1096"/>
      <c r="O47" s="1096"/>
      <c r="P47" s="150"/>
      <c r="Q47" s="150"/>
      <c r="R47" s="150"/>
    </row>
    <row r="48" hidden="1" customHeight="1" spans="2:18">
      <c r="B48" s="244">
        <v>43465</v>
      </c>
      <c r="C48" s="63" t="str">
        <f>""</f>
        <v/>
      </c>
      <c r="F48" s="150"/>
      <c r="G48" s="150"/>
      <c r="H48" s="150"/>
      <c r="I48" s="150"/>
      <c r="J48" s="150"/>
      <c r="K48" s="150"/>
      <c r="L48" s="150"/>
      <c r="M48" s="150"/>
      <c r="N48" s="1096"/>
      <c r="O48" s="1096"/>
      <c r="P48" s="150"/>
      <c r="Q48" s="150"/>
      <c r="R48" s="150"/>
    </row>
  </sheetData>
  <mergeCells count="9">
    <mergeCell ref="A2:S2"/>
    <mergeCell ref="A3:S3"/>
    <mergeCell ref="A27:B27"/>
    <mergeCell ref="A28:B28"/>
    <mergeCell ref="A29:B29"/>
    <mergeCell ref="A30:B30"/>
    <mergeCell ref="B41:C41"/>
    <mergeCell ref="M4:M5"/>
    <mergeCell ref="N4:N5"/>
  </mergeCells>
  <hyperlinks>
    <hyperlink ref="A1" location="索引目录!D17" display="返回索引页"/>
    <hyperlink ref="B1" location="流动汇总!B13" display="返回 "/>
  </hyperlinks>
  <printOptions horizontalCentered="1"/>
  <pageMargins left="0.354166666666667" right="0.354166666666667" top="0.786805555555556" bottom="0.786805555555556" header="1.02291666666667" footer="0.511805555555556"/>
  <pageSetup paperSize="9" scale="59" fitToHeight="0" orientation="landscape"/>
  <headerFooter alignWithMargins="0">
    <oddHeader>&amp;R&amp;"宋体,常规"&amp;10表&amp;"Times New Roman,常规"3-8-3
&amp;"宋体,常规"共&amp;"Times New Roman,常规"&amp;N&amp;"宋体,常规"页第&amp;"Times New Roman,常规"&amp;P&amp;"宋体,常规"页</oddHead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5"/>
    <pageSetUpPr fitToPage="1"/>
  </sheetPr>
  <dimension ref="A1:H33"/>
  <sheetViews>
    <sheetView view="pageBreakPreview" zoomScale="60" zoomScaleNormal="85" zoomScaleSheetLayoutView="60" workbookViewId="0">
      <selection activeCell="B6" sqref="B6"/>
    </sheetView>
  </sheetViews>
  <sheetFormatPr defaultColWidth="9" defaultRowHeight="15.75" customHeight="1" outlineLevelCol="7"/>
  <cols>
    <col min="1" max="1" width="8.5" style="139" customWidth="1"/>
    <col min="2" max="2" width="24.1666666666667" style="139" customWidth="1"/>
    <col min="3" max="3" width="19.0833333333333" style="139" hidden="1" customWidth="1" outlineLevel="1"/>
    <col min="4" max="4" width="24" style="139" customWidth="1" collapsed="1"/>
    <col min="5" max="5" width="25.1666666666667" style="139" customWidth="1"/>
    <col min="6" max="6" width="24" style="139" customWidth="1"/>
    <col min="7" max="7" width="15.6666666666667" style="139" customWidth="1"/>
    <col min="8" max="8" width="12.3333333333333" style="139" customWidth="1"/>
    <col min="9" max="16384" width="9" style="139"/>
  </cols>
  <sheetData>
    <row r="1" customHeight="1" spans="1:7">
      <c r="A1" s="232" t="s">
        <v>118</v>
      </c>
      <c r="B1" s="143" t="s">
        <v>261</v>
      </c>
      <c r="C1" s="146"/>
      <c r="D1" s="146"/>
      <c r="E1" s="146"/>
      <c r="F1" s="146"/>
      <c r="G1" s="146"/>
    </row>
    <row r="2" s="137" customFormat="1" ht="30" customHeight="1" spans="1:7">
      <c r="A2" s="148" t="s">
        <v>401</v>
      </c>
      <c r="B2" s="149"/>
      <c r="C2" s="149"/>
      <c r="D2" s="149"/>
      <c r="E2" s="149"/>
      <c r="F2" s="149"/>
      <c r="G2" s="149"/>
    </row>
    <row r="3" ht="14.25" customHeight="1" spans="1:7">
      <c r="A3" s="233" t="str">
        <f>CONCATENATE(封面!D9,封面!F9,封面!G9,封面!H9,封面!I9,封面!J9,封面!K9)</f>
        <v>评估基准日：2023年9月30日</v>
      </c>
      <c r="B3" s="233"/>
      <c r="C3" s="233"/>
      <c r="D3" s="233"/>
      <c r="E3" s="233"/>
      <c r="F3" s="233"/>
      <c r="G3" s="233"/>
    </row>
    <row r="4" customHeight="1" spans="1:7">
      <c r="A4" s="234" t="str">
        <f>封面!D7&amp;封面!F7</f>
        <v>产权持有人：杭州汽轮新能源有限公司</v>
      </c>
      <c r="C4" s="150"/>
      <c r="D4" s="150"/>
      <c r="E4" s="150"/>
      <c r="F4" s="150"/>
      <c r="G4" s="317" t="s">
        <v>120</v>
      </c>
    </row>
    <row r="5" s="231" customFormat="1" customHeight="1" spans="1:7">
      <c r="A5" s="236" t="s">
        <v>263</v>
      </c>
      <c r="B5" s="236" t="s">
        <v>252</v>
      </c>
      <c r="C5" s="208" t="s">
        <v>264</v>
      </c>
      <c r="D5" s="208" t="s">
        <v>265</v>
      </c>
      <c r="E5" s="208" t="s">
        <v>266</v>
      </c>
      <c r="F5" s="237" t="s">
        <v>267</v>
      </c>
      <c r="G5" s="208" t="s">
        <v>402</v>
      </c>
    </row>
    <row r="6" customHeight="1" spans="1:7">
      <c r="A6" s="236" t="s">
        <v>403</v>
      </c>
      <c r="B6" s="164" t="s">
        <v>69</v>
      </c>
      <c r="C6" s="159">
        <f>'材料采购(在途物资)'!F27</f>
        <v>0</v>
      </c>
      <c r="D6" s="159">
        <f>'材料采购(在途物资)'!J27</f>
        <v>0</v>
      </c>
      <c r="E6" s="159">
        <f>'材料采购(在途物资)'!M27</f>
        <v>0</v>
      </c>
      <c r="F6" s="159">
        <f>E6-D6</f>
        <v>0</v>
      </c>
      <c r="G6" s="319" t="str">
        <f t="shared" ref="G6:G18" si="0">IF(D6=0,"",F6/D6*100)</f>
        <v/>
      </c>
    </row>
    <row r="7" customHeight="1" spans="1:7">
      <c r="A7" s="236" t="s">
        <v>404</v>
      </c>
      <c r="B7" s="318" t="s">
        <v>70</v>
      </c>
      <c r="C7" s="159"/>
      <c r="D7" s="159"/>
      <c r="E7" s="159"/>
      <c r="F7" s="159"/>
      <c r="G7" s="319"/>
    </row>
    <row r="8" customHeight="1" spans="1:7">
      <c r="A8" s="236" t="s">
        <v>405</v>
      </c>
      <c r="B8" s="318" t="s">
        <v>71</v>
      </c>
      <c r="C8" s="159">
        <f>在库周转材料!F27</f>
        <v>0</v>
      </c>
      <c r="D8" s="159">
        <f>在库周转材料!J27</f>
        <v>0</v>
      </c>
      <c r="E8" s="159">
        <f>在库周转材料!M27</f>
        <v>0</v>
      </c>
      <c r="F8" s="159">
        <f t="shared" ref="F8:F18" si="1">E8-D8</f>
        <v>0</v>
      </c>
      <c r="G8" s="319" t="str">
        <f t="shared" si="0"/>
        <v/>
      </c>
    </row>
    <row r="9" customHeight="1" spans="1:7">
      <c r="A9" s="236" t="s">
        <v>406</v>
      </c>
      <c r="B9" s="318" t="s">
        <v>74</v>
      </c>
      <c r="C9" s="159">
        <f>委托加工物资!G27</f>
        <v>0</v>
      </c>
      <c r="D9" s="159">
        <f>委托加工物资!K27</f>
        <v>0</v>
      </c>
      <c r="E9" s="159">
        <f>委托加工物资!N27</f>
        <v>0</v>
      </c>
      <c r="F9" s="159">
        <f t="shared" si="1"/>
        <v>0</v>
      </c>
      <c r="G9" s="319" t="str">
        <f t="shared" si="0"/>
        <v/>
      </c>
    </row>
    <row r="10" customHeight="1" spans="1:7">
      <c r="A10" s="236" t="s">
        <v>407</v>
      </c>
      <c r="B10" s="318" t="s">
        <v>76</v>
      </c>
      <c r="C10" s="159" t="e">
        <f>标的清单!#REF!</f>
        <v>#REF!</v>
      </c>
      <c r="D10" s="159" t="e">
        <f>标的清单!#REF!</f>
        <v>#REF!</v>
      </c>
      <c r="E10" s="159" t="e">
        <f>标的清单!#REF!</f>
        <v>#REF!</v>
      </c>
      <c r="F10" s="159" t="e">
        <f t="shared" si="1"/>
        <v>#REF!</v>
      </c>
      <c r="G10" s="319" t="e">
        <f t="shared" si="0"/>
        <v>#REF!</v>
      </c>
    </row>
    <row r="11" customHeight="1" spans="1:7">
      <c r="A11" s="236" t="s">
        <v>408</v>
      </c>
      <c r="B11" s="641" t="s">
        <v>409</v>
      </c>
      <c r="C11" s="159">
        <f>'产成品（开发产品）'!AQ27</f>
        <v>0</v>
      </c>
      <c r="D11" s="159">
        <f>'产成品（开发产品）'!AU27</f>
        <v>0</v>
      </c>
      <c r="E11" s="159">
        <f>'产成品（开发产品）'!AX27</f>
        <v>0</v>
      </c>
      <c r="F11" s="159">
        <f t="shared" si="1"/>
        <v>0</v>
      </c>
      <c r="G11" s="319" t="str">
        <f t="shared" si="0"/>
        <v/>
      </c>
    </row>
    <row r="12" customHeight="1" spans="1:7">
      <c r="A12" s="236" t="s">
        <v>410</v>
      </c>
      <c r="B12" s="318" t="s">
        <v>78</v>
      </c>
      <c r="C12" s="159">
        <f>'在产品(自制半成品)'!F27</f>
        <v>0</v>
      </c>
      <c r="D12" s="159">
        <f>'在产品(自制半成品)'!J27</f>
        <v>0</v>
      </c>
      <c r="E12" s="159">
        <f>'在产品(自制半成品)'!M27</f>
        <v>0</v>
      </c>
      <c r="F12" s="159">
        <f t="shared" si="1"/>
        <v>0</v>
      </c>
      <c r="G12" s="319" t="str">
        <f t="shared" si="0"/>
        <v/>
      </c>
    </row>
    <row r="13" customHeight="1" spans="1:7">
      <c r="A13" s="236" t="s">
        <v>411</v>
      </c>
      <c r="B13" s="641" t="s">
        <v>412</v>
      </c>
      <c r="C13" s="159">
        <f>'在产品（开发成本）'!AS27</f>
        <v>0</v>
      </c>
      <c r="D13" s="159">
        <f>'在产品（开发成本）'!AW27</f>
        <v>0</v>
      </c>
      <c r="E13" s="159">
        <f>'在产品（开发成本）'!AZ27</f>
        <v>0</v>
      </c>
      <c r="F13" s="159">
        <f t="shared" si="1"/>
        <v>0</v>
      </c>
      <c r="G13" s="319" t="str">
        <f t="shared" si="0"/>
        <v/>
      </c>
    </row>
    <row r="14" customHeight="1" spans="1:7">
      <c r="A14" s="236" t="s">
        <v>413</v>
      </c>
      <c r="B14" s="318" t="s">
        <v>80</v>
      </c>
      <c r="C14" s="159">
        <f>发出商品!G27</f>
        <v>0</v>
      </c>
      <c r="D14" s="159">
        <f>发出商品!K27</f>
        <v>0</v>
      </c>
      <c r="E14" s="159">
        <f>发出商品!N27</f>
        <v>0</v>
      </c>
      <c r="F14" s="159">
        <f t="shared" si="1"/>
        <v>0</v>
      </c>
      <c r="G14" s="319" t="str">
        <f t="shared" si="0"/>
        <v/>
      </c>
    </row>
    <row r="15" customHeight="1" spans="1:7">
      <c r="A15" s="236" t="s">
        <v>414</v>
      </c>
      <c r="B15" s="318" t="s">
        <v>82</v>
      </c>
      <c r="C15" s="159">
        <f>在用周转材料!G27</f>
        <v>0</v>
      </c>
      <c r="D15" s="159">
        <f>在用周转材料!J27</f>
        <v>0</v>
      </c>
      <c r="E15" s="159">
        <f>在用周转材料!N27</f>
        <v>0</v>
      </c>
      <c r="F15" s="159">
        <f t="shared" si="1"/>
        <v>0</v>
      </c>
      <c r="G15" s="319" t="str">
        <f t="shared" si="0"/>
        <v/>
      </c>
    </row>
    <row r="16" customHeight="1" spans="1:7">
      <c r="A16" s="236" t="s">
        <v>415</v>
      </c>
      <c r="B16" s="164" t="s">
        <v>416</v>
      </c>
      <c r="C16" s="159">
        <f>农产品!E27</f>
        <v>0</v>
      </c>
      <c r="D16" s="159">
        <f>农产品!H27</f>
        <v>0</v>
      </c>
      <c r="E16" s="159">
        <f>农产品!L27</f>
        <v>0</v>
      </c>
      <c r="F16" s="159">
        <f t="shared" si="1"/>
        <v>0</v>
      </c>
      <c r="G16" s="319" t="str">
        <f t="shared" si="0"/>
        <v/>
      </c>
    </row>
    <row r="17" customHeight="1" spans="1:7">
      <c r="A17" s="236" t="s">
        <v>417</v>
      </c>
      <c r="B17" s="164" t="s">
        <v>418</v>
      </c>
      <c r="C17" s="159">
        <f>消耗性生物资产!G27</f>
        <v>0</v>
      </c>
      <c r="D17" s="159">
        <f>消耗性生物资产!J27</f>
        <v>0</v>
      </c>
      <c r="E17" s="159">
        <f>消耗性生物资产!N27</f>
        <v>0</v>
      </c>
      <c r="F17" s="159">
        <f t="shared" si="1"/>
        <v>0</v>
      </c>
      <c r="G17" s="319" t="str">
        <f t="shared" si="0"/>
        <v/>
      </c>
    </row>
    <row r="18" customHeight="1" spans="1:7">
      <c r="A18" s="236" t="s">
        <v>419</v>
      </c>
      <c r="B18" s="164" t="s">
        <v>420</v>
      </c>
      <c r="C18" s="159">
        <f>工程施工!G27</f>
        <v>0</v>
      </c>
      <c r="D18" s="159">
        <f>工程施工!I27</f>
        <v>0</v>
      </c>
      <c r="E18" s="159">
        <f>工程施工!J27</f>
        <v>0</v>
      </c>
      <c r="F18" s="159">
        <f t="shared" si="1"/>
        <v>0</v>
      </c>
      <c r="G18" s="319" t="str">
        <f t="shared" si="0"/>
        <v/>
      </c>
    </row>
    <row r="19" customHeight="1" spans="1:7">
      <c r="A19" s="156"/>
      <c r="B19" s="164"/>
      <c r="C19" s="159"/>
      <c r="D19" s="159"/>
      <c r="E19" s="159"/>
      <c r="F19" s="159"/>
      <c r="G19" s="319"/>
    </row>
    <row r="20" customHeight="1" spans="1:7">
      <c r="A20" s="156"/>
      <c r="B20" s="164"/>
      <c r="C20" s="159"/>
      <c r="D20" s="159"/>
      <c r="E20" s="159"/>
      <c r="F20" s="159"/>
      <c r="G20" s="319"/>
    </row>
    <row r="21" customHeight="1" spans="1:7">
      <c r="A21" s="156"/>
      <c r="B21" s="164"/>
      <c r="C21" s="159"/>
      <c r="D21" s="159"/>
      <c r="E21" s="159"/>
      <c r="F21" s="159"/>
      <c r="G21" s="319"/>
    </row>
    <row r="22" customHeight="1" spans="1:7">
      <c r="A22" s="156"/>
      <c r="B22" s="164"/>
      <c r="C22" s="159"/>
      <c r="D22" s="159"/>
      <c r="E22" s="159"/>
      <c r="F22" s="159"/>
      <c r="G22" s="319"/>
    </row>
    <row r="23" customHeight="1" spans="1:7">
      <c r="A23" s="156"/>
      <c r="B23" s="164"/>
      <c r="C23" s="159"/>
      <c r="D23" s="159"/>
      <c r="E23" s="159"/>
      <c r="F23" s="159"/>
      <c r="G23" s="319"/>
    </row>
    <row r="24" customHeight="1" spans="1:7">
      <c r="A24" s="156"/>
      <c r="B24" s="164"/>
      <c r="C24" s="159"/>
      <c r="D24" s="159"/>
      <c r="E24" s="159"/>
      <c r="F24" s="159"/>
      <c r="G24" s="319"/>
    </row>
    <row r="25" customHeight="1" spans="1:7">
      <c r="A25" s="156"/>
      <c r="B25" s="164"/>
      <c r="C25" s="159"/>
      <c r="D25" s="159"/>
      <c r="E25" s="159"/>
      <c r="F25" s="159"/>
      <c r="G25" s="319"/>
    </row>
    <row r="26" customHeight="1" spans="1:7">
      <c r="A26" s="156"/>
      <c r="B26" s="164"/>
      <c r="C26" s="159"/>
      <c r="D26" s="159"/>
      <c r="E26" s="159"/>
      <c r="F26" s="159"/>
      <c r="G26" s="319"/>
    </row>
    <row r="27" customHeight="1" spans="1:8">
      <c r="A27" s="321" t="s">
        <v>282</v>
      </c>
      <c r="B27" s="1082" t="s">
        <v>421</v>
      </c>
      <c r="C27" s="159" t="e">
        <f>SUM(C6:C26)</f>
        <v>#REF!</v>
      </c>
      <c r="D27" s="159" t="e">
        <f>SUM(D6:D26)</f>
        <v>#REF!</v>
      </c>
      <c r="E27" s="159" t="e">
        <f>SUM(E6:E26)</f>
        <v>#REF!</v>
      </c>
      <c r="F27" s="159" t="e">
        <f>SUM(F6:F26)</f>
        <v>#REF!</v>
      </c>
      <c r="G27" s="319" t="e">
        <f>IF(D27=0,"",F27/D27*100)</f>
        <v>#REF!</v>
      </c>
      <c r="H27" s="718"/>
    </row>
    <row r="28" customHeight="1" spans="1:7">
      <c r="A28" s="321" t="s">
        <v>282</v>
      </c>
      <c r="B28" s="1082" t="s">
        <v>422</v>
      </c>
      <c r="C28" s="159"/>
      <c r="D28" s="159" t="e">
        <f>标的清单!#REF!</f>
        <v>#REF!</v>
      </c>
      <c r="E28" s="159">
        <v>0</v>
      </c>
      <c r="F28" s="159" t="e">
        <f>E28-D28</f>
        <v>#REF!</v>
      </c>
      <c r="G28" s="319" t="e">
        <f>IF(D28=0,"",F28/D28*100)</f>
        <v>#REF!</v>
      </c>
    </row>
    <row r="29" customHeight="1" spans="1:7">
      <c r="A29" s="321" t="s">
        <v>282</v>
      </c>
      <c r="B29" s="1082" t="s">
        <v>423</v>
      </c>
      <c r="C29" s="159" t="e">
        <f>C27-C28</f>
        <v>#REF!</v>
      </c>
      <c r="D29" s="159" t="e">
        <f>D27-D28</f>
        <v>#REF!</v>
      </c>
      <c r="E29" s="159" t="e">
        <f>E27-E28</f>
        <v>#REF!</v>
      </c>
      <c r="F29" s="159" t="e">
        <f>F27-F28</f>
        <v>#REF!</v>
      </c>
      <c r="G29" s="319" t="e">
        <f>IF(D29=0,"",F29/D29*100)</f>
        <v>#REF!</v>
      </c>
    </row>
    <row r="30" customHeight="1" spans="1:7">
      <c r="A30" s="139" t="str">
        <f>封面!D11&amp;封面!G11</f>
        <v>产权持有单位填表人：丁旭伟</v>
      </c>
      <c r="C30" s="150"/>
      <c r="D30" s="150"/>
      <c r="E30" s="150" t="str">
        <f>"评估人员："&amp;封面!G20</f>
        <v>评估人员：江宛烨</v>
      </c>
      <c r="F30" s="150"/>
      <c r="G30" s="150"/>
    </row>
    <row r="31" customHeight="1" spans="1:7">
      <c r="A31" s="169" t="str">
        <f>CONCATENATE(封面!D13,封面!F13,封面!G13,封面!H13,封面!I13,封面!J13,封面!K13)</f>
        <v>填表日期：2023年11月7日</v>
      </c>
      <c r="C31" s="150"/>
      <c r="D31" s="150"/>
      <c r="E31" s="150"/>
      <c r="F31" s="150"/>
      <c r="G31" s="150"/>
    </row>
    <row r="33" customHeight="1" spans="3:4">
      <c r="C33" s="718">
        <f>C28/10000</f>
        <v>0</v>
      </c>
      <c r="D33" s="718" t="e">
        <f>D27/10000</f>
        <v>#REF!</v>
      </c>
    </row>
  </sheetData>
  <mergeCells count="2">
    <mergeCell ref="A2:G2"/>
    <mergeCell ref="A3:G3"/>
  </mergeCells>
  <hyperlinks>
    <hyperlink ref="A1" location="索引目录!D18" display="返回索引页"/>
    <hyperlink ref="B7" location="原材料!A1" display="原材料"/>
    <hyperlink ref="B6" location="'材料采购（在途物资）'!A1" display="材料采购（在途物资）"/>
    <hyperlink ref="B8" location="在库周转材料!B1" display="在库周转材料"/>
    <hyperlink ref="B9" location="委托加工物资!B1" display="委托加工物资"/>
    <hyperlink ref="B10" location="'产成品（库存商品）'!A1" display="产成品（库存商品）"/>
    <hyperlink ref="B12" location="'在产品（自制半成品）'!A1" display="在产品（自制半成品）"/>
    <hyperlink ref="B1" location="流动汇总!B14" display="返回"/>
    <hyperlink ref="B14" location="发出商品!B1" display="发出商品"/>
    <hyperlink ref="B15" location="在用周转材料!B1" display="在用周转材料"/>
  </hyperlinks>
  <printOptions horizontalCentered="1"/>
  <pageMargins left="0.354166666666667" right="0.354166666666667" top="0.786805555555556" bottom="0.786805555555556" header="1.0625" footer="0.511805555555556"/>
  <pageSetup paperSize="9" fitToHeight="0" orientation="landscape"/>
  <headerFooter>
    <oddHeader>&amp;R&amp;"宋体,常规"&amp;10表&amp;"Times New Roman,常规"3-9
&amp;"宋体,常规"共&amp;"Times New Roman,常规"&amp;N&amp;"宋体,常规"页第&amp;"Times New Roman,常规"&amp;P&amp;"宋体,常规"页</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V29"/>
  <sheetViews>
    <sheetView zoomScale="80" zoomScaleNormal="80" workbookViewId="0">
      <selection activeCell="D18" sqref="D18"/>
    </sheetView>
  </sheetViews>
  <sheetFormatPr defaultColWidth="9" defaultRowHeight="15.75" customHeight="1"/>
  <cols>
    <col min="1" max="1" width="5.5" style="139" customWidth="1"/>
    <col min="2" max="2" width="20.1666666666667" style="426" customWidth="1"/>
    <col min="3" max="3" width="5.16666666666667" style="139" customWidth="1"/>
    <col min="4" max="4" width="9.58333333333333" style="139" customWidth="1" outlineLevel="1"/>
    <col min="5" max="5" width="7.58333333333333" style="139" customWidth="1" outlineLevel="1"/>
    <col min="6" max="6" width="13.0833333333333" style="139" customWidth="1" outlineLevel="1"/>
    <col min="7" max="7" width="12" style="139" customWidth="1" outlineLevel="1"/>
    <col min="8" max="8" width="10.6666666666667" style="139" customWidth="1"/>
    <col min="9" max="9" width="10.1666666666667" style="139" customWidth="1"/>
    <col min="10" max="10" width="14.1666666666667" style="139" customWidth="1"/>
    <col min="11" max="11" width="9.58333333333333" style="139" customWidth="1"/>
    <col min="12" max="12" width="8.58333333333333" style="139" customWidth="1"/>
    <col min="13" max="13" width="14.1666666666667" style="139" customWidth="1"/>
    <col min="14" max="14" width="8.16666666666667" style="139" customWidth="1"/>
    <col min="15" max="15" width="13.6666666666667" style="139" customWidth="1"/>
    <col min="16" max="17" width="13.5833333333333" style="139" customWidth="1"/>
    <col min="18" max="16384" width="9" style="139"/>
  </cols>
  <sheetData>
    <row r="1" ht="13.25" customHeight="1" spans="1:17">
      <c r="A1" s="290" t="s">
        <v>118</v>
      </c>
      <c r="B1" s="737" t="s">
        <v>261</v>
      </c>
      <c r="C1" s="145"/>
      <c r="D1" s="146"/>
      <c r="E1" s="146"/>
      <c r="F1" s="146"/>
      <c r="G1" s="146"/>
      <c r="H1" s="146"/>
      <c r="I1" s="146"/>
      <c r="J1" s="146"/>
      <c r="K1" s="146"/>
      <c r="L1" s="146"/>
      <c r="M1" s="146"/>
      <c r="N1" s="146"/>
      <c r="O1" s="145"/>
      <c r="P1" s="145"/>
      <c r="Q1" s="145"/>
    </row>
    <row r="2" s="137" customFormat="1" ht="30" customHeight="1" spans="1:17">
      <c r="A2" s="148" t="s">
        <v>424</v>
      </c>
      <c r="B2" s="149"/>
      <c r="C2" s="149"/>
      <c r="D2" s="149"/>
      <c r="E2" s="149"/>
      <c r="F2" s="149"/>
      <c r="G2" s="149"/>
      <c r="H2" s="149"/>
      <c r="I2" s="149"/>
      <c r="J2" s="149"/>
      <c r="K2" s="149"/>
      <c r="L2" s="149"/>
      <c r="M2" s="149"/>
      <c r="N2" s="149"/>
      <c r="O2" s="149"/>
      <c r="P2" s="149"/>
      <c r="Q2" s="149"/>
    </row>
    <row r="3" ht="14.25" customHeight="1" spans="1:17">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row>
    <row r="4" customHeight="1" spans="1:17">
      <c r="A4" s="139" t="str">
        <f>封面!D7&amp;封面!F7</f>
        <v>产权持有人：杭州汽轮新能源有限公司</v>
      </c>
      <c r="D4" s="150"/>
      <c r="E4" s="150"/>
      <c r="F4" s="150"/>
      <c r="G4" s="150"/>
      <c r="H4" s="150"/>
      <c r="I4" s="150"/>
      <c r="J4" s="150"/>
      <c r="K4" s="150"/>
      <c r="L4" s="150"/>
      <c r="M4" s="150"/>
      <c r="N4" s="150"/>
      <c r="O4" s="163" t="s">
        <v>120</v>
      </c>
      <c r="P4" s="163"/>
      <c r="Q4" s="163"/>
    </row>
    <row r="5" s="138" customFormat="1" customHeight="1" spans="1:17">
      <c r="A5" s="152" t="s">
        <v>183</v>
      </c>
      <c r="B5" s="272" t="s">
        <v>425</v>
      </c>
      <c r="C5" s="349" t="s">
        <v>426</v>
      </c>
      <c r="D5" s="170" t="s">
        <v>264</v>
      </c>
      <c r="E5" s="170"/>
      <c r="F5" s="170"/>
      <c r="G5" s="200" t="s">
        <v>292</v>
      </c>
      <c r="H5" s="586" t="s">
        <v>265</v>
      </c>
      <c r="I5" s="794"/>
      <c r="J5" s="739"/>
      <c r="K5" s="586" t="s">
        <v>266</v>
      </c>
      <c r="L5" s="794"/>
      <c r="M5" s="739"/>
      <c r="N5" s="170" t="s">
        <v>293</v>
      </c>
      <c r="O5" s="152" t="s">
        <v>186</v>
      </c>
      <c r="P5" s="161" t="s">
        <v>427</v>
      </c>
      <c r="Q5" s="227"/>
    </row>
    <row r="6" s="138" customFormat="1" customHeight="1" spans="1:19">
      <c r="A6" s="156"/>
      <c r="B6" s="270"/>
      <c r="C6" s="588"/>
      <c r="D6" s="170" t="s">
        <v>428</v>
      </c>
      <c r="E6" s="170" t="s">
        <v>429</v>
      </c>
      <c r="F6" s="170" t="s">
        <v>155</v>
      </c>
      <c r="G6" s="201"/>
      <c r="H6" s="170" t="s">
        <v>428</v>
      </c>
      <c r="I6" s="170" t="s">
        <v>429</v>
      </c>
      <c r="J6" s="170" t="s">
        <v>155</v>
      </c>
      <c r="K6" s="342" t="s">
        <v>430</v>
      </c>
      <c r="L6" s="170" t="s">
        <v>429</v>
      </c>
      <c r="M6" s="170" t="s">
        <v>155</v>
      </c>
      <c r="N6" s="208"/>
      <c r="O6" s="156"/>
      <c r="P6" s="152" t="s">
        <v>264</v>
      </c>
      <c r="Q6" s="152" t="s">
        <v>265</v>
      </c>
      <c r="S6" s="231"/>
    </row>
    <row r="7" customHeight="1" spans="1:19">
      <c r="A7" s="156"/>
      <c r="B7" s="267"/>
      <c r="C7" s="588"/>
      <c r="D7" s="791"/>
      <c r="E7" s="159" t="str">
        <f>IF(D7=0,"",F7/D7)</f>
        <v/>
      </c>
      <c r="F7" s="791"/>
      <c r="G7" s="791"/>
      <c r="H7" s="791"/>
      <c r="I7" s="791"/>
      <c r="J7" s="159"/>
      <c r="K7" s="159"/>
      <c r="L7" s="159"/>
      <c r="M7" s="159"/>
      <c r="N7" s="159" t="str">
        <f>IF(J7=0,"",(M7-J7)/J7*100)</f>
        <v/>
      </c>
      <c r="O7" s="164"/>
      <c r="S7" s="289"/>
    </row>
    <row r="8" customHeight="1" spans="1:22">
      <c r="A8" s="156"/>
      <c r="B8" s="267"/>
      <c r="C8" s="588"/>
      <c r="D8" s="791"/>
      <c r="E8" s="159" t="str">
        <f t="shared" ref="E8:E25" si="0">IF(D8=0,"",F8/D8)</f>
        <v/>
      </c>
      <c r="F8" s="791"/>
      <c r="G8" s="791"/>
      <c r="H8" s="791"/>
      <c r="I8" s="791"/>
      <c r="J8" s="159"/>
      <c r="K8" s="159"/>
      <c r="L8" s="159"/>
      <c r="M8" s="159"/>
      <c r="N8" s="159" t="str">
        <f t="shared" ref="N8:N25" si="1">IF(J8=0,"",(M8-J8)/J8*100)</f>
        <v/>
      </c>
      <c r="O8" s="164"/>
      <c r="S8" s="289"/>
      <c r="V8" s="289"/>
    </row>
    <row r="9" customHeight="1" spans="1:22">
      <c r="A9" s="156"/>
      <c r="B9" s="267"/>
      <c r="C9" s="588"/>
      <c r="D9" s="791"/>
      <c r="E9" s="159" t="str">
        <f t="shared" si="0"/>
        <v/>
      </c>
      <c r="F9" s="791"/>
      <c r="G9" s="791"/>
      <c r="H9" s="791"/>
      <c r="I9" s="791"/>
      <c r="J9" s="159"/>
      <c r="K9" s="159"/>
      <c r="L9" s="159"/>
      <c r="M9" s="159"/>
      <c r="N9" s="159" t="str">
        <f t="shared" si="1"/>
        <v/>
      </c>
      <c r="O9" s="164"/>
      <c r="V9" s="289"/>
    </row>
    <row r="10" customHeight="1" spans="1:15">
      <c r="A10" s="156"/>
      <c r="B10" s="267"/>
      <c r="C10" s="588"/>
      <c r="D10" s="791"/>
      <c r="E10" s="159" t="str">
        <f t="shared" si="0"/>
        <v/>
      </c>
      <c r="F10" s="791"/>
      <c r="G10" s="791"/>
      <c r="H10" s="791"/>
      <c r="I10" s="791"/>
      <c r="J10" s="159"/>
      <c r="K10" s="159"/>
      <c r="L10" s="159"/>
      <c r="M10" s="159"/>
      <c r="N10" s="159" t="str">
        <f t="shared" si="1"/>
        <v/>
      </c>
      <c r="O10" s="164"/>
    </row>
    <row r="11" customHeight="1" spans="1:19">
      <c r="A11" s="156"/>
      <c r="B11" s="267"/>
      <c r="C11" s="588"/>
      <c r="D11" s="791"/>
      <c r="E11" s="159" t="str">
        <f t="shared" si="0"/>
        <v/>
      </c>
      <c r="F11" s="791"/>
      <c r="G11" s="791"/>
      <c r="H11" s="791"/>
      <c r="I11" s="791"/>
      <c r="J11" s="159"/>
      <c r="K11" s="159"/>
      <c r="L11" s="159"/>
      <c r="M11" s="159"/>
      <c r="N11" s="159" t="str">
        <f t="shared" si="1"/>
        <v/>
      </c>
      <c r="O11" s="164"/>
      <c r="S11" s="289"/>
    </row>
    <row r="12" customHeight="1" spans="1:19">
      <c r="A12" s="156"/>
      <c r="B12" s="267"/>
      <c r="C12" s="588"/>
      <c r="D12" s="791"/>
      <c r="E12" s="159" t="str">
        <f t="shared" si="0"/>
        <v/>
      </c>
      <c r="F12" s="791"/>
      <c r="G12" s="791"/>
      <c r="H12" s="791"/>
      <c r="I12" s="791"/>
      <c r="J12" s="159"/>
      <c r="K12" s="159"/>
      <c r="L12" s="159"/>
      <c r="M12" s="159"/>
      <c r="N12" s="159" t="str">
        <f t="shared" si="1"/>
        <v/>
      </c>
      <c r="O12" s="164"/>
      <c r="S12" s="289"/>
    </row>
    <row r="13" customHeight="1" spans="1:19">
      <c r="A13" s="156"/>
      <c r="B13" s="267"/>
      <c r="C13" s="588"/>
      <c r="D13" s="791"/>
      <c r="E13" s="159" t="str">
        <f t="shared" si="0"/>
        <v/>
      </c>
      <c r="F13" s="791"/>
      <c r="G13" s="791"/>
      <c r="H13" s="791"/>
      <c r="I13" s="791"/>
      <c r="J13" s="159"/>
      <c r="K13" s="159"/>
      <c r="L13" s="159"/>
      <c r="M13" s="159"/>
      <c r="N13" s="159" t="str">
        <f t="shared" si="1"/>
        <v/>
      </c>
      <c r="O13" s="164"/>
      <c r="S13" s="289"/>
    </row>
    <row r="14" customHeight="1" spans="1:15">
      <c r="A14" s="156"/>
      <c r="B14" s="267"/>
      <c r="C14" s="588"/>
      <c r="D14" s="791"/>
      <c r="E14" s="159" t="str">
        <f t="shared" si="0"/>
        <v/>
      </c>
      <c r="F14" s="791"/>
      <c r="G14" s="791"/>
      <c r="H14" s="791"/>
      <c r="I14" s="791"/>
      <c r="J14" s="159"/>
      <c r="K14" s="159"/>
      <c r="L14" s="159"/>
      <c r="M14" s="159"/>
      <c r="N14" s="159" t="str">
        <f t="shared" si="1"/>
        <v/>
      </c>
      <c r="O14" s="164"/>
    </row>
    <row r="15" customHeight="1" spans="1:15">
      <c r="A15" s="156"/>
      <c r="B15" s="267"/>
      <c r="C15" s="588"/>
      <c r="D15" s="791"/>
      <c r="E15" s="159" t="str">
        <f t="shared" si="0"/>
        <v/>
      </c>
      <c r="F15" s="791"/>
      <c r="G15" s="791"/>
      <c r="H15" s="791"/>
      <c r="I15" s="791"/>
      <c r="J15" s="159"/>
      <c r="K15" s="159"/>
      <c r="L15" s="159"/>
      <c r="M15" s="159"/>
      <c r="N15" s="159" t="str">
        <f t="shared" si="1"/>
        <v/>
      </c>
      <c r="O15" s="164"/>
    </row>
    <row r="16" customHeight="1" spans="1:15">
      <c r="A16" s="156"/>
      <c r="B16" s="267"/>
      <c r="C16" s="588"/>
      <c r="D16" s="791"/>
      <c r="E16" s="159" t="str">
        <f t="shared" si="0"/>
        <v/>
      </c>
      <c r="F16" s="791"/>
      <c r="G16" s="791"/>
      <c r="H16" s="791"/>
      <c r="I16" s="791"/>
      <c r="J16" s="159"/>
      <c r="K16" s="159"/>
      <c r="L16" s="159"/>
      <c r="M16" s="159"/>
      <c r="N16" s="159" t="str">
        <f t="shared" si="1"/>
        <v/>
      </c>
      <c r="O16" s="164"/>
    </row>
    <row r="17" customHeight="1" spans="1:15">
      <c r="A17" s="156"/>
      <c r="B17" s="267"/>
      <c r="C17" s="588"/>
      <c r="D17" s="791"/>
      <c r="E17" s="159" t="str">
        <f t="shared" si="0"/>
        <v/>
      </c>
      <c r="F17" s="791"/>
      <c r="G17" s="791"/>
      <c r="H17" s="791"/>
      <c r="I17" s="791"/>
      <c r="J17" s="159"/>
      <c r="K17" s="159"/>
      <c r="L17" s="159"/>
      <c r="M17" s="159"/>
      <c r="N17" s="159" t="str">
        <f t="shared" si="1"/>
        <v/>
      </c>
      <c r="O17" s="164"/>
    </row>
    <row r="18" customHeight="1" spans="1:15">
      <c r="A18" s="156"/>
      <c r="B18" s="267"/>
      <c r="C18" s="588"/>
      <c r="D18" s="791"/>
      <c r="E18" s="159" t="str">
        <f t="shared" si="0"/>
        <v/>
      </c>
      <c r="F18" s="791"/>
      <c r="G18" s="791"/>
      <c r="H18" s="791"/>
      <c r="I18" s="791"/>
      <c r="J18" s="159"/>
      <c r="K18" s="159"/>
      <c r="L18" s="159"/>
      <c r="M18" s="159"/>
      <c r="N18" s="159" t="str">
        <f t="shared" si="1"/>
        <v/>
      </c>
      <c r="O18" s="164"/>
    </row>
    <row r="19" customHeight="1" spans="1:15">
      <c r="A19" s="156"/>
      <c r="B19" s="267"/>
      <c r="C19" s="588"/>
      <c r="D19" s="791"/>
      <c r="E19" s="159" t="str">
        <f t="shared" si="0"/>
        <v/>
      </c>
      <c r="F19" s="791"/>
      <c r="G19" s="791"/>
      <c r="H19" s="791"/>
      <c r="I19" s="791"/>
      <c r="J19" s="159"/>
      <c r="K19" s="159"/>
      <c r="L19" s="159"/>
      <c r="M19" s="159"/>
      <c r="N19" s="159" t="str">
        <f t="shared" si="1"/>
        <v/>
      </c>
      <c r="O19" s="164"/>
    </row>
    <row r="20" customHeight="1" spans="1:15">
      <c r="A20" s="156"/>
      <c r="B20" s="267"/>
      <c r="C20" s="588"/>
      <c r="D20" s="791"/>
      <c r="E20" s="159" t="str">
        <f t="shared" si="0"/>
        <v/>
      </c>
      <c r="F20" s="791"/>
      <c r="G20" s="791"/>
      <c r="H20" s="791"/>
      <c r="I20" s="791"/>
      <c r="J20" s="159"/>
      <c r="K20" s="159"/>
      <c r="L20" s="159"/>
      <c r="M20" s="159"/>
      <c r="N20" s="159" t="str">
        <f t="shared" si="1"/>
        <v/>
      </c>
      <c r="O20" s="164"/>
    </row>
    <row r="21" customHeight="1" spans="1:15">
      <c r="A21" s="156"/>
      <c r="B21" s="267"/>
      <c r="C21" s="588"/>
      <c r="D21" s="791"/>
      <c r="E21" s="159" t="str">
        <f t="shared" si="0"/>
        <v/>
      </c>
      <c r="F21" s="791"/>
      <c r="G21" s="791"/>
      <c r="H21" s="791"/>
      <c r="I21" s="791"/>
      <c r="J21" s="159"/>
      <c r="K21" s="159"/>
      <c r="L21" s="159"/>
      <c r="M21" s="159"/>
      <c r="N21" s="159" t="str">
        <f t="shared" si="1"/>
        <v/>
      </c>
      <c r="O21" s="164"/>
    </row>
    <row r="22" customHeight="1" spans="1:15">
      <c r="A22" s="156"/>
      <c r="B22" s="267"/>
      <c r="C22" s="588"/>
      <c r="D22" s="791"/>
      <c r="E22" s="159" t="str">
        <f t="shared" si="0"/>
        <v/>
      </c>
      <c r="F22" s="791"/>
      <c r="G22" s="791"/>
      <c r="H22" s="791"/>
      <c r="I22" s="791"/>
      <c r="J22" s="159"/>
      <c r="K22" s="159"/>
      <c r="L22" s="159"/>
      <c r="M22" s="159"/>
      <c r="N22" s="159" t="str">
        <f t="shared" si="1"/>
        <v/>
      </c>
      <c r="O22" s="164"/>
    </row>
    <row r="23" customHeight="1" spans="1:15">
      <c r="A23" s="156"/>
      <c r="B23" s="267"/>
      <c r="C23" s="588"/>
      <c r="D23" s="791"/>
      <c r="E23" s="159" t="str">
        <f t="shared" si="0"/>
        <v/>
      </c>
      <c r="F23" s="791"/>
      <c r="G23" s="791"/>
      <c r="H23" s="791"/>
      <c r="I23" s="791"/>
      <c r="J23" s="159"/>
      <c r="K23" s="159"/>
      <c r="L23" s="159"/>
      <c r="M23" s="159"/>
      <c r="N23" s="159" t="str">
        <f t="shared" si="1"/>
        <v/>
      </c>
      <c r="O23" s="164"/>
    </row>
    <row r="24" customHeight="1" spans="1:15">
      <c r="A24" s="156"/>
      <c r="B24" s="267"/>
      <c r="C24" s="588"/>
      <c r="D24" s="791"/>
      <c r="E24" s="159" t="str">
        <f t="shared" si="0"/>
        <v/>
      </c>
      <c r="F24" s="791"/>
      <c r="G24" s="791"/>
      <c r="H24" s="791"/>
      <c r="I24" s="791"/>
      <c r="J24" s="159"/>
      <c r="K24" s="159"/>
      <c r="L24" s="159"/>
      <c r="M24" s="159"/>
      <c r="N24" s="159" t="str">
        <f t="shared" si="1"/>
        <v/>
      </c>
      <c r="O24" s="164"/>
    </row>
    <row r="25" customHeight="1" spans="1:15">
      <c r="A25" s="156"/>
      <c r="B25" s="267"/>
      <c r="C25" s="588"/>
      <c r="D25" s="791"/>
      <c r="E25" s="159" t="str">
        <f t="shared" si="0"/>
        <v/>
      </c>
      <c r="F25" s="791"/>
      <c r="G25" s="791"/>
      <c r="H25" s="791"/>
      <c r="I25" s="791"/>
      <c r="J25" s="159"/>
      <c r="K25" s="159"/>
      <c r="L25" s="159"/>
      <c r="M25" s="159"/>
      <c r="N25" s="159" t="str">
        <f t="shared" si="1"/>
        <v/>
      </c>
      <c r="O25" s="164"/>
    </row>
    <row r="26" customHeight="1" spans="1:15">
      <c r="A26" s="164"/>
      <c r="B26" s="279"/>
      <c r="C26" s="164"/>
      <c r="D26" s="171"/>
      <c r="E26" s="793"/>
      <c r="F26" s="171"/>
      <c r="G26" s="171"/>
      <c r="H26" s="171"/>
      <c r="I26" s="171"/>
      <c r="J26" s="171"/>
      <c r="K26" s="171"/>
      <c r="L26" s="171"/>
      <c r="M26" s="171"/>
      <c r="N26" s="171"/>
      <c r="O26" s="164"/>
    </row>
    <row r="27" customHeight="1" spans="1:15">
      <c r="A27" s="161" t="s">
        <v>337</v>
      </c>
      <c r="B27" s="227"/>
      <c r="C27" s="164"/>
      <c r="D27" s="159"/>
      <c r="E27" s="159"/>
      <c r="F27" s="159">
        <f>SUM(F7:F26)</f>
        <v>0</v>
      </c>
      <c r="G27" s="159"/>
      <c r="H27" s="159"/>
      <c r="I27" s="159"/>
      <c r="J27" s="159">
        <f>SUM(J7:J26)</f>
        <v>0</v>
      </c>
      <c r="K27" s="159"/>
      <c r="L27" s="159"/>
      <c r="M27" s="159">
        <f>SUM(M7:M26)</f>
        <v>0</v>
      </c>
      <c r="N27" s="159" t="str">
        <f>IF(J27=0,"",(M27-J27)/J27*100)</f>
        <v/>
      </c>
      <c r="O27" s="164"/>
    </row>
    <row r="28" customHeight="1" spans="1:14">
      <c r="A28" s="139" t="str">
        <f>封面!D11&amp;封面!G11</f>
        <v>产权持有单位填表人：丁旭伟</v>
      </c>
      <c r="D28" s="150"/>
      <c r="E28" s="150"/>
      <c r="F28" s="150"/>
      <c r="G28" s="150"/>
      <c r="H28" s="150"/>
      <c r="I28" s="150"/>
      <c r="J28" s="150" t="str">
        <f>"评估人员："&amp;封面!G20</f>
        <v>评估人员：江宛烨</v>
      </c>
      <c r="K28" s="150"/>
      <c r="L28" s="150"/>
      <c r="M28" s="150"/>
      <c r="N28" s="150"/>
    </row>
    <row r="29" customHeight="1" spans="1:14">
      <c r="A29" s="139" t="str">
        <f>CONCATENATE(封面!D13,封面!F13,封面!G13,封面!H13,封面!I13,封面!J13,封面!K13)</f>
        <v>填表日期：2023年11月7日</v>
      </c>
      <c r="D29" s="150"/>
      <c r="E29" s="150"/>
      <c r="F29" s="150"/>
      <c r="G29" s="150"/>
      <c r="H29" s="150"/>
      <c r="I29" s="150"/>
      <c r="J29" s="150"/>
      <c r="K29" s="150"/>
      <c r="L29" s="150"/>
      <c r="M29" s="150"/>
      <c r="N29" s="150"/>
    </row>
  </sheetData>
  <mergeCells count="13">
    <mergeCell ref="A2:O2"/>
    <mergeCell ref="A3:O3"/>
    <mergeCell ref="D5:F5"/>
    <mergeCell ref="H5:J5"/>
    <mergeCell ref="K5:M5"/>
    <mergeCell ref="P5:Q5"/>
    <mergeCell ref="A27:B27"/>
    <mergeCell ref="A5:A6"/>
    <mergeCell ref="B5:B6"/>
    <mergeCell ref="C5:C6"/>
    <mergeCell ref="G5:G6"/>
    <mergeCell ref="N5:N6"/>
    <mergeCell ref="O5:O6"/>
  </mergeCells>
  <hyperlinks>
    <hyperlink ref="A1" location="索引目录!E18" display="返回索引页"/>
    <hyperlink ref="B1" location="存货汇总!B6" display="返回"/>
  </hyperlinks>
  <printOptions horizontalCentered="1"/>
  <pageMargins left="0.354166666666667" right="0.354166666666667" top="0.786805555555556" bottom="0.786805555555556" header="1.02291666666667" footer="0.511805555555556"/>
  <pageSetup paperSize="9" scale="81" fitToHeight="0" orientation="landscape"/>
  <headerFooter alignWithMargins="0">
    <oddHeader>&amp;R&amp;"宋体,常规"&amp;10表&amp;"Times New Roman,常规"3-9-1
&amp;"宋体,常规"共&amp;"Times New Roman,常规"&amp;N&amp;"宋体,常规"页第&amp;"Times New Roman,常规"&amp;P&amp;"宋体,常规"页</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Z31"/>
  <sheetViews>
    <sheetView zoomScale="80" zoomScaleNormal="80" workbookViewId="0">
      <selection activeCell="L19" sqref="L19"/>
    </sheetView>
  </sheetViews>
  <sheetFormatPr defaultColWidth="9" defaultRowHeight="15.75" customHeight="1"/>
  <cols>
    <col min="1" max="1" width="4.66666666666667" style="139" customWidth="1"/>
    <col min="2" max="2" width="14.1666666666667" style="426" customWidth="1"/>
    <col min="3" max="3" width="4.66666666666667" style="139" customWidth="1"/>
    <col min="4" max="4" width="10.5833333333333" style="139" customWidth="1" outlineLevel="1"/>
    <col min="5" max="5" width="8.58333333333333" style="837" customWidth="1" outlineLevel="1"/>
    <col min="6" max="7" width="11.1666666666667" style="139" customWidth="1" outlineLevel="1"/>
    <col min="8" max="9" width="12.5" style="139" customWidth="1"/>
    <col min="10" max="10" width="14.1666666666667" style="139" customWidth="1"/>
    <col min="11" max="12" width="12.5" style="139" customWidth="1"/>
    <col min="13" max="13" width="14.1666666666667" style="139" customWidth="1"/>
    <col min="14" max="14" width="7.66666666666667" style="139" customWidth="1"/>
    <col min="15" max="15" width="11.6666666666667" style="139" customWidth="1"/>
    <col min="16" max="16" width="9" style="139"/>
    <col min="17" max="18" width="13.5833333333333" style="139" customWidth="1"/>
    <col min="19" max="16384" width="9" style="139"/>
  </cols>
  <sheetData>
    <row r="1" customHeight="1" spans="1:18">
      <c r="A1" s="142" t="s">
        <v>118</v>
      </c>
      <c r="B1" s="737" t="s">
        <v>261</v>
      </c>
      <c r="C1" s="145"/>
      <c r="D1" s="146"/>
      <c r="E1" s="146"/>
      <c r="F1" s="146"/>
      <c r="G1" s="146"/>
      <c r="H1" s="146"/>
      <c r="I1" s="146"/>
      <c r="J1" s="146"/>
      <c r="K1" s="146"/>
      <c r="L1" s="146"/>
      <c r="M1" s="146"/>
      <c r="N1" s="146"/>
      <c r="O1" s="145"/>
      <c r="Q1" s="145"/>
      <c r="R1" s="145"/>
    </row>
    <row r="2" s="137" customFormat="1" ht="30" customHeight="1" spans="1:18">
      <c r="A2" s="148" t="s">
        <v>431</v>
      </c>
      <c r="B2" s="149"/>
      <c r="C2" s="149"/>
      <c r="D2" s="149"/>
      <c r="E2" s="149"/>
      <c r="F2" s="149"/>
      <c r="G2" s="149"/>
      <c r="H2" s="149"/>
      <c r="I2" s="149"/>
      <c r="J2" s="149"/>
      <c r="K2" s="149"/>
      <c r="L2" s="149"/>
      <c r="M2" s="149"/>
      <c r="N2" s="149"/>
      <c r="O2" s="149"/>
      <c r="Q2" s="149"/>
      <c r="R2" s="149"/>
    </row>
    <row r="3" ht="14.25" customHeight="1" spans="1:18">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Q3" s="138"/>
      <c r="R3" s="138"/>
    </row>
    <row r="4" customHeight="1" spans="1:18">
      <c r="A4" s="139" t="str">
        <f>封面!D7&amp;封面!F7</f>
        <v>产权持有人：杭州汽轮新能源有限公司</v>
      </c>
      <c r="D4" s="150"/>
      <c r="E4" s="843"/>
      <c r="F4" s="150"/>
      <c r="G4" s="150"/>
      <c r="H4" s="150"/>
      <c r="I4" s="150"/>
      <c r="J4" s="150"/>
      <c r="K4" s="150"/>
      <c r="L4" s="150"/>
      <c r="M4" s="150"/>
      <c r="N4" s="150"/>
      <c r="O4" s="163" t="s">
        <v>120</v>
      </c>
      <c r="Q4" s="163"/>
      <c r="R4" s="163"/>
    </row>
    <row r="5" s="138" customFormat="1" customHeight="1" spans="1:25">
      <c r="A5" s="152" t="s">
        <v>183</v>
      </c>
      <c r="B5" s="272" t="s">
        <v>425</v>
      </c>
      <c r="C5" s="349" t="s">
        <v>426</v>
      </c>
      <c r="D5" s="170" t="s">
        <v>264</v>
      </c>
      <c r="E5" s="170"/>
      <c r="F5" s="170"/>
      <c r="G5" s="200" t="s">
        <v>292</v>
      </c>
      <c r="H5" s="205" t="s">
        <v>265</v>
      </c>
      <c r="I5" s="206"/>
      <c r="J5" s="207"/>
      <c r="K5" s="586" t="s">
        <v>266</v>
      </c>
      <c r="L5" s="794"/>
      <c r="M5" s="739"/>
      <c r="N5" s="170" t="s">
        <v>293</v>
      </c>
      <c r="O5" s="152" t="s">
        <v>186</v>
      </c>
      <c r="P5" s="152" t="s">
        <v>432</v>
      </c>
      <c r="Q5" s="161" t="s">
        <v>427</v>
      </c>
      <c r="R5" s="227"/>
      <c r="T5" s="790"/>
      <c r="Y5" s="790"/>
    </row>
    <row r="6" s="138" customFormat="1" customHeight="1" spans="1:25">
      <c r="A6" s="156"/>
      <c r="B6" s="270"/>
      <c r="C6" s="588"/>
      <c r="D6" s="170" t="s">
        <v>428</v>
      </c>
      <c r="E6" s="170" t="s">
        <v>429</v>
      </c>
      <c r="F6" s="170" t="s">
        <v>155</v>
      </c>
      <c r="G6" s="201"/>
      <c r="H6" s="170" t="s">
        <v>428</v>
      </c>
      <c r="I6" s="170" t="s">
        <v>429</v>
      </c>
      <c r="J6" s="170" t="s">
        <v>155</v>
      </c>
      <c r="K6" s="795" t="s">
        <v>430</v>
      </c>
      <c r="L6" s="170" t="s">
        <v>429</v>
      </c>
      <c r="M6" s="170" t="s">
        <v>155</v>
      </c>
      <c r="N6" s="208"/>
      <c r="O6" s="156"/>
      <c r="P6" s="156"/>
      <c r="Q6" s="152" t="s">
        <v>264</v>
      </c>
      <c r="R6" s="152" t="s">
        <v>265</v>
      </c>
      <c r="T6" s="790"/>
      <c r="Y6" s="591"/>
    </row>
    <row r="7" s="138" customFormat="1" customHeight="1" spans="1:26">
      <c r="A7" s="156"/>
      <c r="B7" s="267"/>
      <c r="C7" s="588"/>
      <c r="D7" s="791"/>
      <c r="E7" s="159" t="str">
        <f>IF(D7=0,"",F7/D7)</f>
        <v/>
      </c>
      <c r="F7" s="791"/>
      <c r="G7" s="791"/>
      <c r="H7" s="791"/>
      <c r="I7" s="791"/>
      <c r="J7" s="159"/>
      <c r="K7" s="159"/>
      <c r="L7" s="159"/>
      <c r="M7" s="159"/>
      <c r="N7" s="159" t="str">
        <f>IF(J7=0,"",(M7-J7)/J7*100)</f>
        <v/>
      </c>
      <c r="O7" s="164"/>
      <c r="P7" s="156"/>
      <c r="Q7" s="139"/>
      <c r="R7" s="139"/>
      <c r="Z7" s="591"/>
    </row>
    <row r="8" customHeight="1" spans="1:26">
      <c r="A8" s="156"/>
      <c r="B8" s="792"/>
      <c r="C8" s="164"/>
      <c r="D8" s="793"/>
      <c r="E8" s="159" t="str">
        <f t="shared" ref="E8:E25" si="0">IF(D8=0,"",F8/D8)</f>
        <v/>
      </c>
      <c r="F8" s="793"/>
      <c r="G8" s="793"/>
      <c r="H8" s="793"/>
      <c r="I8" s="793"/>
      <c r="J8" s="159"/>
      <c r="K8" s="159"/>
      <c r="L8" s="159"/>
      <c r="M8" s="159"/>
      <c r="N8" s="159" t="str">
        <f t="shared" ref="N8:N25" si="1">IF(J8=0,"",(M8-J8)/J8*100)</f>
        <v/>
      </c>
      <c r="O8" s="164"/>
      <c r="P8" s="164"/>
      <c r="T8" s="289"/>
      <c r="U8" s="289"/>
      <c r="Z8" s="289"/>
    </row>
    <row r="9" customHeight="1" spans="1:16">
      <c r="A9" s="156"/>
      <c r="B9" s="267"/>
      <c r="C9" s="164"/>
      <c r="D9" s="793"/>
      <c r="E9" s="159" t="str">
        <f t="shared" si="0"/>
        <v/>
      </c>
      <c r="F9" s="793"/>
      <c r="G9" s="793"/>
      <c r="H9" s="793"/>
      <c r="I9" s="793"/>
      <c r="J9" s="159"/>
      <c r="K9" s="159"/>
      <c r="L9" s="159"/>
      <c r="M9" s="159"/>
      <c r="N9" s="159" t="str">
        <f t="shared" si="1"/>
        <v/>
      </c>
      <c r="O9" s="164"/>
      <c r="P9" s="164"/>
    </row>
    <row r="10" customHeight="1" spans="1:16">
      <c r="A10" s="156"/>
      <c r="B10" s="267"/>
      <c r="C10" s="164"/>
      <c r="D10" s="793"/>
      <c r="E10" s="159" t="str">
        <f t="shared" si="0"/>
        <v/>
      </c>
      <c r="F10" s="793"/>
      <c r="G10" s="793"/>
      <c r="H10" s="793"/>
      <c r="I10" s="793"/>
      <c r="J10" s="159"/>
      <c r="K10" s="159"/>
      <c r="L10" s="159"/>
      <c r="M10" s="159"/>
      <c r="N10" s="159" t="str">
        <f t="shared" si="1"/>
        <v/>
      </c>
      <c r="O10" s="164"/>
      <c r="P10" s="164"/>
    </row>
    <row r="11" customHeight="1" spans="1:16">
      <c r="A11" s="156"/>
      <c r="B11" s="267"/>
      <c r="C11" s="164"/>
      <c r="D11" s="793"/>
      <c r="E11" s="159" t="str">
        <f t="shared" si="0"/>
        <v/>
      </c>
      <c r="F11" s="793"/>
      <c r="G11" s="793"/>
      <c r="H11" s="793"/>
      <c r="I11" s="793"/>
      <c r="J11" s="159"/>
      <c r="K11" s="159"/>
      <c r="L11" s="159"/>
      <c r="M11" s="159"/>
      <c r="N11" s="159" t="str">
        <f t="shared" si="1"/>
        <v/>
      </c>
      <c r="O11" s="164"/>
      <c r="P11" s="164"/>
    </row>
    <row r="12" customHeight="1" spans="1:16">
      <c r="A12" s="156"/>
      <c r="B12" s="267"/>
      <c r="C12" s="164"/>
      <c r="D12" s="793"/>
      <c r="E12" s="159" t="str">
        <f t="shared" si="0"/>
        <v/>
      </c>
      <c r="F12" s="793"/>
      <c r="G12" s="793"/>
      <c r="H12" s="793"/>
      <c r="I12" s="793"/>
      <c r="J12" s="159"/>
      <c r="K12" s="159"/>
      <c r="L12" s="159"/>
      <c r="M12" s="159"/>
      <c r="N12" s="159" t="str">
        <f t="shared" si="1"/>
        <v/>
      </c>
      <c r="O12" s="164"/>
      <c r="P12" s="164"/>
    </row>
    <row r="13" customHeight="1" spans="1:16">
      <c r="A13" s="156"/>
      <c r="B13" s="267"/>
      <c r="C13" s="164"/>
      <c r="D13" s="793"/>
      <c r="E13" s="159" t="str">
        <f t="shared" si="0"/>
        <v/>
      </c>
      <c r="F13" s="793"/>
      <c r="G13" s="793"/>
      <c r="H13" s="793"/>
      <c r="I13" s="793"/>
      <c r="J13" s="159"/>
      <c r="K13" s="159"/>
      <c r="L13" s="159"/>
      <c r="M13" s="159"/>
      <c r="N13" s="159" t="str">
        <f t="shared" si="1"/>
        <v/>
      </c>
      <c r="O13" s="164"/>
      <c r="P13" s="164"/>
    </row>
    <row r="14" customHeight="1" spans="1:20">
      <c r="A14" s="156"/>
      <c r="B14" s="792"/>
      <c r="C14" s="164"/>
      <c r="D14" s="793"/>
      <c r="E14" s="159" t="str">
        <f t="shared" si="0"/>
        <v/>
      </c>
      <c r="F14" s="793"/>
      <c r="G14" s="793"/>
      <c r="H14" s="793"/>
      <c r="I14" s="793"/>
      <c r="J14" s="159"/>
      <c r="K14" s="159"/>
      <c r="L14" s="159"/>
      <c r="M14" s="159"/>
      <c r="N14" s="159" t="str">
        <f t="shared" si="1"/>
        <v/>
      </c>
      <c r="O14" s="164"/>
      <c r="P14" s="164"/>
      <c r="T14" s="1081"/>
    </row>
    <row r="15" customHeight="1" spans="1:20">
      <c r="A15" s="156"/>
      <c r="B15" s="792"/>
      <c r="C15" s="164"/>
      <c r="D15" s="793"/>
      <c r="E15" s="159" t="str">
        <f t="shared" si="0"/>
        <v/>
      </c>
      <c r="F15" s="793"/>
      <c r="G15" s="793"/>
      <c r="H15" s="793"/>
      <c r="I15" s="793"/>
      <c r="J15" s="159"/>
      <c r="K15" s="159"/>
      <c r="L15" s="159"/>
      <c r="M15" s="159"/>
      <c r="N15" s="159" t="str">
        <f t="shared" si="1"/>
        <v/>
      </c>
      <c r="O15" s="164"/>
      <c r="P15" s="164"/>
      <c r="T15" s="842"/>
    </row>
    <row r="16" customHeight="1" spans="1:20">
      <c r="A16" s="156"/>
      <c r="B16" s="267"/>
      <c r="C16" s="164"/>
      <c r="D16" s="793"/>
      <c r="E16" s="159" t="str">
        <f t="shared" si="0"/>
        <v/>
      </c>
      <c r="F16" s="793"/>
      <c r="G16" s="793"/>
      <c r="H16" s="793"/>
      <c r="I16" s="793"/>
      <c r="J16" s="159"/>
      <c r="K16" s="159"/>
      <c r="L16" s="159"/>
      <c r="M16" s="159"/>
      <c r="N16" s="159" t="str">
        <f t="shared" si="1"/>
        <v/>
      </c>
      <c r="O16" s="164"/>
      <c r="P16" s="164"/>
      <c r="T16" s="1081"/>
    </row>
    <row r="17" customHeight="1" spans="1:16">
      <c r="A17" s="156"/>
      <c r="B17" s="267"/>
      <c r="C17" s="164"/>
      <c r="D17" s="793"/>
      <c r="E17" s="159" t="str">
        <f t="shared" si="0"/>
        <v/>
      </c>
      <c r="F17" s="793"/>
      <c r="G17" s="793"/>
      <c r="H17" s="793"/>
      <c r="I17" s="793"/>
      <c r="J17" s="159"/>
      <c r="K17" s="159"/>
      <c r="L17" s="159"/>
      <c r="M17" s="159"/>
      <c r="N17" s="159" t="str">
        <f t="shared" si="1"/>
        <v/>
      </c>
      <c r="O17" s="164"/>
      <c r="P17" s="164"/>
    </row>
    <row r="18" customHeight="1" spans="1:16">
      <c r="A18" s="156"/>
      <c r="B18" s="267"/>
      <c r="C18" s="164"/>
      <c r="D18" s="793"/>
      <c r="E18" s="159" t="str">
        <f t="shared" si="0"/>
        <v/>
      </c>
      <c r="F18" s="793"/>
      <c r="G18" s="793"/>
      <c r="H18" s="793"/>
      <c r="I18" s="793"/>
      <c r="J18" s="159"/>
      <c r="K18" s="159"/>
      <c r="L18" s="159"/>
      <c r="M18" s="159"/>
      <c r="N18" s="159" t="str">
        <f t="shared" si="1"/>
        <v/>
      </c>
      <c r="O18" s="164"/>
      <c r="P18" s="164"/>
    </row>
    <row r="19" customHeight="1" spans="1:16">
      <c r="A19" s="156"/>
      <c r="B19" s="267"/>
      <c r="C19" s="164"/>
      <c r="D19" s="793"/>
      <c r="E19" s="159" t="str">
        <f t="shared" si="0"/>
        <v/>
      </c>
      <c r="F19" s="793"/>
      <c r="G19" s="793"/>
      <c r="H19" s="793"/>
      <c r="I19" s="793"/>
      <c r="J19" s="159"/>
      <c r="K19" s="159"/>
      <c r="L19" s="159"/>
      <c r="M19" s="159"/>
      <c r="N19" s="159" t="str">
        <f t="shared" si="1"/>
        <v/>
      </c>
      <c r="O19" s="164"/>
      <c r="P19" s="164"/>
    </row>
    <row r="20" customHeight="1" spans="1:16">
      <c r="A20" s="156"/>
      <c r="B20" s="267"/>
      <c r="C20" s="164"/>
      <c r="D20" s="793"/>
      <c r="E20" s="159" t="str">
        <f t="shared" si="0"/>
        <v/>
      </c>
      <c r="F20" s="793"/>
      <c r="G20" s="793"/>
      <c r="H20" s="793"/>
      <c r="I20" s="793"/>
      <c r="J20" s="159"/>
      <c r="K20" s="159"/>
      <c r="L20" s="159"/>
      <c r="M20" s="159"/>
      <c r="N20" s="159" t="str">
        <f t="shared" si="1"/>
        <v/>
      </c>
      <c r="O20" s="164"/>
      <c r="P20" s="164"/>
    </row>
    <row r="21" customHeight="1" spans="1:16">
      <c r="A21" s="156"/>
      <c r="B21" s="267"/>
      <c r="C21" s="164"/>
      <c r="D21" s="793"/>
      <c r="E21" s="159" t="str">
        <f t="shared" si="0"/>
        <v/>
      </c>
      <c r="F21" s="793"/>
      <c r="G21" s="793"/>
      <c r="H21" s="793"/>
      <c r="I21" s="793"/>
      <c r="J21" s="159"/>
      <c r="K21" s="159"/>
      <c r="L21" s="159"/>
      <c r="M21" s="159"/>
      <c r="N21" s="159" t="str">
        <f t="shared" si="1"/>
        <v/>
      </c>
      <c r="O21" s="164"/>
      <c r="P21" s="164"/>
    </row>
    <row r="22" customHeight="1" spans="1:16">
      <c r="A22" s="156"/>
      <c r="B22" s="792"/>
      <c r="C22" s="164"/>
      <c r="D22" s="793"/>
      <c r="E22" s="159" t="str">
        <f t="shared" si="0"/>
        <v/>
      </c>
      <c r="F22" s="793"/>
      <c r="G22" s="793"/>
      <c r="H22" s="793"/>
      <c r="I22" s="793"/>
      <c r="J22" s="159"/>
      <c r="K22" s="159"/>
      <c r="L22" s="159"/>
      <c r="M22" s="159"/>
      <c r="N22" s="159" t="str">
        <f t="shared" si="1"/>
        <v/>
      </c>
      <c r="O22" s="164"/>
      <c r="P22" s="164"/>
    </row>
    <row r="23" customHeight="1" spans="1:16">
      <c r="A23" s="156"/>
      <c r="B23" s="792"/>
      <c r="C23" s="164"/>
      <c r="D23" s="793"/>
      <c r="E23" s="159" t="str">
        <f t="shared" si="0"/>
        <v/>
      </c>
      <c r="F23" s="793"/>
      <c r="G23" s="793"/>
      <c r="H23" s="793"/>
      <c r="I23" s="793"/>
      <c r="J23" s="159"/>
      <c r="K23" s="159"/>
      <c r="L23" s="159"/>
      <c r="M23" s="159"/>
      <c r="N23" s="159" t="str">
        <f t="shared" si="1"/>
        <v/>
      </c>
      <c r="O23" s="164"/>
      <c r="P23" s="164"/>
    </row>
    <row r="24" customHeight="1" spans="1:16">
      <c r="A24" s="156"/>
      <c r="B24" s="267"/>
      <c r="C24" s="164"/>
      <c r="D24" s="793"/>
      <c r="E24" s="159" t="str">
        <f t="shared" si="0"/>
        <v/>
      </c>
      <c r="F24" s="793"/>
      <c r="G24" s="793"/>
      <c r="H24" s="793"/>
      <c r="I24" s="793"/>
      <c r="J24" s="159"/>
      <c r="K24" s="159"/>
      <c r="L24" s="159"/>
      <c r="M24" s="159"/>
      <c r="N24" s="159" t="str">
        <f t="shared" si="1"/>
        <v/>
      </c>
      <c r="O24" s="164"/>
      <c r="P24" s="164"/>
    </row>
    <row r="25" customHeight="1" spans="1:16">
      <c r="A25" s="156"/>
      <c r="B25" s="267"/>
      <c r="C25" s="164"/>
      <c r="D25" s="793"/>
      <c r="E25" s="159" t="str">
        <f t="shared" si="0"/>
        <v/>
      </c>
      <c r="F25" s="793"/>
      <c r="G25" s="793"/>
      <c r="H25" s="793"/>
      <c r="I25" s="793"/>
      <c r="J25" s="159"/>
      <c r="K25" s="159"/>
      <c r="L25" s="159"/>
      <c r="M25" s="159"/>
      <c r="N25" s="159" t="str">
        <f t="shared" si="1"/>
        <v/>
      </c>
      <c r="O25" s="164"/>
      <c r="P25" s="164"/>
    </row>
    <row r="26" customHeight="1" spans="1:16">
      <c r="A26" s="156"/>
      <c r="B26" s="267"/>
      <c r="C26" s="164"/>
      <c r="D26" s="793"/>
      <c r="E26" s="793"/>
      <c r="F26" s="793"/>
      <c r="G26" s="793"/>
      <c r="H26" s="793"/>
      <c r="I26" s="793"/>
      <c r="J26" s="159"/>
      <c r="K26" s="159"/>
      <c r="L26" s="159"/>
      <c r="M26" s="159"/>
      <c r="N26" s="159"/>
      <c r="O26" s="164"/>
      <c r="P26" s="164"/>
    </row>
    <row r="27" customHeight="1" spans="1:16">
      <c r="A27" s="161" t="s">
        <v>337</v>
      </c>
      <c r="B27" s="227"/>
      <c r="C27" s="164"/>
      <c r="D27" s="159"/>
      <c r="E27" s="159"/>
      <c r="F27" s="159">
        <f>SUM(F7:F26)</f>
        <v>0</v>
      </c>
      <c r="G27" s="159"/>
      <c r="H27" s="159"/>
      <c r="I27" s="159"/>
      <c r="J27" s="159">
        <f>SUM(J7:J26)</f>
        <v>0</v>
      </c>
      <c r="K27" s="159"/>
      <c r="L27" s="159"/>
      <c r="M27" s="159">
        <f>SUM(M7:M26)</f>
        <v>0</v>
      </c>
      <c r="N27" s="159" t="str">
        <f>IF(J27=0,"",(M27-J27)/J27*100)</f>
        <v/>
      </c>
      <c r="O27" s="164"/>
      <c r="P27" s="164"/>
    </row>
    <row r="28" customHeight="1" spans="1:14">
      <c r="A28" s="139" t="str">
        <f>封面!D11&amp;封面!G11</f>
        <v>产权持有单位填表人：丁旭伟</v>
      </c>
      <c r="D28" s="843"/>
      <c r="E28" s="150"/>
      <c r="F28" s="150"/>
      <c r="G28" s="150"/>
      <c r="H28" s="150"/>
      <c r="I28" s="150"/>
      <c r="J28" s="150" t="str">
        <f>"评估人员："&amp;封面!G20</f>
        <v>评估人员：江宛烨</v>
      </c>
      <c r="K28" s="150"/>
      <c r="L28" s="150"/>
      <c r="M28" s="150"/>
      <c r="N28" s="150"/>
    </row>
    <row r="29" customHeight="1" spans="1:14">
      <c r="A29" s="139" t="str">
        <f>CONCATENATE(封面!D13,封面!F13,封面!G13,封面!H13,封面!I13,封面!J13,封面!K13)</f>
        <v>填表日期：2023年11月7日</v>
      </c>
      <c r="D29" s="843"/>
      <c r="E29" s="843"/>
      <c r="F29" s="843"/>
      <c r="G29" s="843"/>
      <c r="H29" s="843"/>
      <c r="I29" s="843"/>
      <c r="J29" s="150"/>
      <c r="K29" s="150"/>
      <c r="L29" s="150"/>
      <c r="M29" s="150"/>
      <c r="N29" s="150"/>
    </row>
    <row r="30" customHeight="1" spans="1:14">
      <c r="A30" s="138"/>
      <c r="B30" s="742" t="s">
        <v>433</v>
      </c>
      <c r="C30" s="139" t="s">
        <v>434</v>
      </c>
      <c r="D30" s="843"/>
      <c r="E30" s="843"/>
      <c r="F30" s="843"/>
      <c r="G30" s="843"/>
      <c r="H30" s="843"/>
      <c r="I30" s="843"/>
      <c r="J30" s="150"/>
      <c r="K30" s="150"/>
      <c r="L30" s="150"/>
      <c r="M30" s="150"/>
      <c r="N30" s="150"/>
    </row>
    <row r="31" customHeight="1" spans="1:14">
      <c r="A31" s="138"/>
      <c r="C31" s="139" t="s">
        <v>435</v>
      </c>
      <c r="D31" s="843"/>
      <c r="E31" s="843"/>
      <c r="F31" s="843"/>
      <c r="G31" s="843"/>
      <c r="H31" s="843"/>
      <c r="I31" s="843"/>
      <c r="J31" s="150"/>
      <c r="K31" s="150"/>
      <c r="L31" s="150"/>
      <c r="M31" s="150"/>
      <c r="N31" s="150"/>
    </row>
  </sheetData>
  <mergeCells count="14">
    <mergeCell ref="A2:O2"/>
    <mergeCell ref="A3:O3"/>
    <mergeCell ref="D5:F5"/>
    <mergeCell ref="H5:J5"/>
    <mergeCell ref="K5:M5"/>
    <mergeCell ref="Q5:R5"/>
    <mergeCell ref="A27:B27"/>
    <mergeCell ref="A5:A6"/>
    <mergeCell ref="B5:B6"/>
    <mergeCell ref="C5:C6"/>
    <mergeCell ref="G5:G6"/>
    <mergeCell ref="N5:N6"/>
    <mergeCell ref="O5:O6"/>
    <mergeCell ref="P5:P6"/>
  </mergeCells>
  <hyperlinks>
    <hyperlink ref="A1" location="索引目录!E20" display="返回索引页"/>
    <hyperlink ref="B1" location="存货汇总!B8" display="返回"/>
  </hyperlinks>
  <printOptions horizontalCentered="1"/>
  <pageMargins left="0.354166666666667" right="0.354166666666667" top="0.786805555555556" bottom="0.786805555555556" header="1.0625" footer="0.511805555555556"/>
  <pageSetup paperSize="9" scale="81" fitToHeight="0" orientation="landscape"/>
  <headerFooter alignWithMargins="0">
    <oddHeader>&amp;R&amp;"宋体,常规"&amp;10表&amp;"Times New Roman,常规"3-9-3
&amp;"宋体,常规"共&amp;"Times New Roman,常规"&amp;N&amp;"宋体,常规"页第&amp;"Times New Roman,常规"&amp;P&amp;"宋体,常规"页</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L45"/>
  <sheetViews>
    <sheetView zoomScale="85" zoomScaleNormal="85" workbookViewId="0">
      <selection activeCell="M16" sqref="M16"/>
    </sheetView>
  </sheetViews>
  <sheetFormatPr defaultColWidth="9" defaultRowHeight="18" customHeight="1"/>
  <cols>
    <col min="1" max="1" width="17.6666666666667" style="1220" customWidth="1"/>
    <col min="2" max="2" width="10.5" style="1224" customWidth="1"/>
    <col min="3" max="3" width="8" style="1224" customWidth="1"/>
    <col min="4" max="4" width="13" style="1224" customWidth="1"/>
    <col min="5" max="5" width="9.58333333333333" style="1224" customWidth="1"/>
    <col min="6" max="6" width="18.5833333333333" style="1224" customWidth="1"/>
    <col min="7" max="7" width="11.1666666666667" style="1224" customWidth="1"/>
    <col min="8" max="8" width="17.1666666666667" style="1224" customWidth="1"/>
    <col min="9" max="9" width="22.6666666666667" style="1224" customWidth="1"/>
    <col min="10" max="10" width="13.6666666666667" style="1224" customWidth="1"/>
    <col min="11" max="11" width="15.5" style="1224" customWidth="1"/>
    <col min="12" max="16384" width="9" style="1224"/>
  </cols>
  <sheetData>
    <row r="1" s="1219" customFormat="1" ht="13.5" customHeight="1" spans="1:11">
      <c r="A1" s="1225" t="s">
        <v>118</v>
      </c>
      <c r="B1" s="1226"/>
      <c r="C1" s="1226"/>
      <c r="D1" s="1226"/>
      <c r="E1" s="1226"/>
      <c r="F1" s="1226"/>
      <c r="G1" s="1226"/>
      <c r="H1" s="1226"/>
      <c r="I1" s="1226"/>
      <c r="J1" s="1226"/>
      <c r="K1" s="1226"/>
    </row>
    <row r="2" s="1219" customFormat="1" customHeight="1" spans="1:11">
      <c r="A2" s="1227" t="s">
        <v>36</v>
      </c>
      <c r="B2" s="1226"/>
      <c r="C2" s="1226"/>
      <c r="D2" s="1226"/>
      <c r="E2" s="1226"/>
      <c r="F2" s="1226"/>
      <c r="G2" s="1226"/>
      <c r="H2" s="1226"/>
      <c r="I2" s="1226"/>
      <c r="J2" s="1226"/>
      <c r="K2" s="1226"/>
    </row>
    <row r="3" customHeight="1" spans="1:11">
      <c r="A3" s="1228" t="str">
        <f>CONCATENATE(封面!D9,封面!F9,封面!G9,封面!H9,封面!I9,封面!J9,封面!K9)</f>
        <v>评估基准日：2023年9月30日</v>
      </c>
      <c r="B3" s="1228"/>
      <c r="C3" s="1228"/>
      <c r="D3" s="1228"/>
      <c r="E3" s="1228"/>
      <c r="F3" s="1228"/>
      <c r="G3" s="1228"/>
      <c r="H3" s="1228"/>
      <c r="I3" s="1228"/>
      <c r="J3" s="1228"/>
      <c r="K3" s="1228"/>
    </row>
    <row r="4" ht="17.25" customHeight="1" spans="1:11">
      <c r="A4" s="1229" t="s">
        <v>119</v>
      </c>
      <c r="B4" s="1228"/>
      <c r="C4" s="1228"/>
      <c r="D4" s="1228"/>
      <c r="E4" s="1228"/>
      <c r="F4" s="1228"/>
      <c r="G4" s="1228"/>
      <c r="H4" s="1228"/>
      <c r="I4" s="1228"/>
      <c r="K4" s="1312" t="s">
        <v>120</v>
      </c>
    </row>
    <row r="5" s="1220" customFormat="1" customHeight="1" spans="1:12">
      <c r="A5" s="1230" t="s">
        <v>121</v>
      </c>
      <c r="B5" s="1231" t="s">
        <v>122</v>
      </c>
      <c r="C5" s="1232" t="str">
        <f>IF(封面!F7="","",封面!F7)</f>
        <v>杭州汽轮新能源有限公司</v>
      </c>
      <c r="D5" s="1233"/>
      <c r="E5" s="1233"/>
      <c r="F5" s="1233"/>
      <c r="G5" s="1234"/>
      <c r="H5" s="1231" t="s">
        <v>123</v>
      </c>
      <c r="I5" s="1313"/>
      <c r="J5" s="1314" t="s">
        <v>124</v>
      </c>
      <c r="K5" s="1315"/>
      <c r="L5" s="1224"/>
    </row>
    <row r="6" s="1220" customFormat="1" customHeight="1" spans="1:12">
      <c r="A6" s="1235"/>
      <c r="B6" s="1236" t="s">
        <v>125</v>
      </c>
      <c r="C6" s="1237"/>
      <c r="D6" s="1238"/>
      <c r="E6" s="1238"/>
      <c r="F6" s="1238"/>
      <c r="G6" s="1239"/>
      <c r="H6" s="1240"/>
      <c r="I6" s="1316"/>
      <c r="J6" s="1317"/>
      <c r="K6" s="1318"/>
      <c r="L6" s="1224"/>
    </row>
    <row r="7" s="1220" customFormat="1" customHeight="1" spans="1:11">
      <c r="A7" s="1241" t="s">
        <v>126</v>
      </c>
      <c r="B7" s="1242"/>
      <c r="C7" s="1238"/>
      <c r="D7" s="1238"/>
      <c r="E7" s="1239"/>
      <c r="F7" s="1243" t="s">
        <v>127</v>
      </c>
      <c r="G7" s="1244"/>
      <c r="H7" s="1243" t="s">
        <v>128</v>
      </c>
      <c r="I7" s="1247"/>
      <c r="J7" s="1243" t="s">
        <v>124</v>
      </c>
      <c r="K7" s="1319"/>
    </row>
    <row r="8" s="1220" customFormat="1" customHeight="1" spans="1:11">
      <c r="A8" s="1245" t="s">
        <v>129</v>
      </c>
      <c r="B8" s="1242"/>
      <c r="C8" s="1238"/>
      <c r="D8" s="1238"/>
      <c r="E8" s="1239"/>
      <c r="F8" s="1243" t="s">
        <v>127</v>
      </c>
      <c r="G8" s="1244"/>
      <c r="H8" s="1243" t="s">
        <v>130</v>
      </c>
      <c r="I8" s="1247"/>
      <c r="J8" s="1243" t="s">
        <v>124</v>
      </c>
      <c r="K8" s="1319"/>
    </row>
    <row r="9" s="1220" customFormat="1" customHeight="1" spans="1:11">
      <c r="A9" s="1245" t="s">
        <v>131</v>
      </c>
      <c r="B9" s="1246"/>
      <c r="C9" s="1243" t="s">
        <v>132</v>
      </c>
      <c r="D9" s="1247"/>
      <c r="E9" s="1248" t="s">
        <v>133</v>
      </c>
      <c r="F9" s="1237"/>
      <c r="G9" s="1239"/>
      <c r="H9" s="1243" t="s">
        <v>134</v>
      </c>
      <c r="I9" s="1247"/>
      <c r="J9" s="1243" t="s">
        <v>124</v>
      </c>
      <c r="K9" s="1319"/>
    </row>
    <row r="10" s="1220" customFormat="1" ht="37.5" customHeight="1" spans="1:11">
      <c r="A10" s="1241" t="s">
        <v>135</v>
      </c>
      <c r="B10" s="1249"/>
      <c r="C10" s="1250"/>
      <c r="D10" s="1250"/>
      <c r="E10" s="1250"/>
      <c r="F10" s="1250"/>
      <c r="G10" s="1251"/>
      <c r="H10" s="1236" t="s">
        <v>136</v>
      </c>
      <c r="I10" s="1320"/>
      <c r="J10" s="1236" t="s">
        <v>137</v>
      </c>
      <c r="K10" s="1321"/>
    </row>
    <row r="11" customHeight="1" spans="1:11">
      <c r="A11" s="1241" t="s">
        <v>138</v>
      </c>
      <c r="B11" s="1252"/>
      <c r="C11" s="1243" t="s">
        <v>139</v>
      </c>
      <c r="D11" s="1244"/>
      <c r="E11" s="1243" t="s">
        <v>140</v>
      </c>
      <c r="F11" s="1244"/>
      <c r="G11" s="1253" t="s">
        <v>141</v>
      </c>
      <c r="H11" s="1252"/>
      <c r="I11" s="1253" t="s">
        <v>142</v>
      </c>
      <c r="J11" s="1322"/>
      <c r="K11" s="1323"/>
    </row>
    <row r="12" customHeight="1" spans="1:11">
      <c r="A12" s="1245" t="s">
        <v>143</v>
      </c>
      <c r="B12" s="1252"/>
      <c r="C12" s="1243" t="s">
        <v>144</v>
      </c>
      <c r="D12" s="1244"/>
      <c r="E12" s="1243" t="s">
        <v>145</v>
      </c>
      <c r="F12" s="1244"/>
      <c r="G12" s="1253" t="s">
        <v>146</v>
      </c>
      <c r="H12" s="1252"/>
      <c r="I12" s="1253" t="s">
        <v>147</v>
      </c>
      <c r="J12" s="1252"/>
      <c r="K12" s="1324"/>
    </row>
    <row r="13" customHeight="1" spans="1:11">
      <c r="A13" s="1254" t="s">
        <v>148</v>
      </c>
      <c r="B13" s="1255"/>
      <c r="C13" s="1256" t="s">
        <v>149</v>
      </c>
      <c r="D13" s="1257"/>
      <c r="E13" s="1258" t="s">
        <v>150</v>
      </c>
      <c r="F13" s="1257"/>
      <c r="G13" s="1259" t="s">
        <v>151</v>
      </c>
      <c r="H13" s="1260"/>
      <c r="I13" s="1276"/>
      <c r="J13" s="1276"/>
      <c r="K13" s="1325"/>
    </row>
    <row r="14" s="1221" customFormat="1" customHeight="1" spans="1:11">
      <c r="A14" s="1261" t="s">
        <v>152</v>
      </c>
      <c r="B14" s="1262"/>
      <c r="C14" s="1262"/>
      <c r="D14" s="1262"/>
      <c r="E14" s="1262"/>
      <c r="F14" s="1262"/>
      <c r="G14" s="1263"/>
      <c r="H14" s="1264" t="s">
        <v>153</v>
      </c>
      <c r="I14" s="1281"/>
      <c r="J14" s="1264" t="s">
        <v>154</v>
      </c>
      <c r="K14" s="1326"/>
    </row>
    <row r="15" s="1221" customFormat="1" customHeight="1" spans="1:11">
      <c r="A15" s="1265"/>
      <c r="B15" s="1266"/>
      <c r="C15" s="1266"/>
      <c r="D15" s="1266"/>
      <c r="E15" s="1266"/>
      <c r="F15" s="1266"/>
      <c r="G15" s="1267"/>
      <c r="H15" s="1243" t="s">
        <v>155</v>
      </c>
      <c r="I15" s="1243" t="s">
        <v>156</v>
      </c>
      <c r="J15" s="1236" t="s">
        <v>155</v>
      </c>
      <c r="K15" s="1327" t="s">
        <v>156</v>
      </c>
    </row>
    <row r="16" s="1222" customFormat="1" customHeight="1" spans="1:11">
      <c r="A16" s="1268">
        <v>1</v>
      </c>
      <c r="B16" s="1269"/>
      <c r="C16" s="1270"/>
      <c r="D16" s="1270"/>
      <c r="E16" s="1270"/>
      <c r="F16" s="1270"/>
      <c r="G16" s="1271"/>
      <c r="H16" s="1272"/>
      <c r="I16" s="1328"/>
      <c r="J16" s="1272"/>
      <c r="K16" s="1329"/>
    </row>
    <row r="17" customHeight="1" spans="1:11">
      <c r="A17" s="1268">
        <v>2</v>
      </c>
      <c r="B17" s="1269"/>
      <c r="C17" s="1270"/>
      <c r="D17" s="1270"/>
      <c r="E17" s="1270"/>
      <c r="F17" s="1270"/>
      <c r="G17" s="1271"/>
      <c r="H17" s="1272"/>
      <c r="I17" s="1328"/>
      <c r="J17" s="1272"/>
      <c r="K17" s="1329"/>
    </row>
    <row r="18" customHeight="1" spans="1:11">
      <c r="A18" s="1268">
        <v>3</v>
      </c>
      <c r="B18" s="1269"/>
      <c r="C18" s="1270"/>
      <c r="D18" s="1270"/>
      <c r="E18" s="1270"/>
      <c r="F18" s="1270"/>
      <c r="G18" s="1271"/>
      <c r="H18" s="1272"/>
      <c r="I18" s="1328"/>
      <c r="J18" s="1272"/>
      <c r="K18" s="1329"/>
    </row>
    <row r="19" customHeight="1" spans="1:11">
      <c r="A19" s="1268">
        <v>4</v>
      </c>
      <c r="B19" s="1237"/>
      <c r="C19" s="1238"/>
      <c r="D19" s="1238"/>
      <c r="E19" s="1238"/>
      <c r="F19" s="1238"/>
      <c r="G19" s="1239"/>
      <c r="H19" s="1273"/>
      <c r="I19" s="1244"/>
      <c r="J19" s="1244"/>
      <c r="K19" s="1324"/>
    </row>
    <row r="20" customHeight="1" spans="1:11">
      <c r="A20" s="1268">
        <v>5</v>
      </c>
      <c r="B20" s="1237"/>
      <c r="C20" s="1238"/>
      <c r="D20" s="1238"/>
      <c r="E20" s="1238"/>
      <c r="F20" s="1238"/>
      <c r="G20" s="1239"/>
      <c r="H20" s="1273"/>
      <c r="I20" s="1244"/>
      <c r="J20" s="1244"/>
      <c r="K20" s="1324"/>
    </row>
    <row r="21" customHeight="1" spans="1:11">
      <c r="A21" s="1274" t="s">
        <v>157</v>
      </c>
      <c r="B21" s="1275"/>
      <c r="C21" s="1276"/>
      <c r="D21" s="1276"/>
      <c r="E21" s="1276"/>
      <c r="F21" s="1276"/>
      <c r="G21" s="1277"/>
      <c r="H21" s="1278"/>
      <c r="I21" s="1255"/>
      <c r="J21" s="1330"/>
      <c r="K21" s="1331"/>
    </row>
    <row r="22" s="1221" customFormat="1" customHeight="1" spans="1:11">
      <c r="A22" s="1279" t="s">
        <v>158</v>
      </c>
      <c r="B22" s="1280"/>
      <c r="C22" s="1280"/>
      <c r="D22" s="1280"/>
      <c r="E22" s="1281"/>
      <c r="F22" s="1264" t="s">
        <v>159</v>
      </c>
      <c r="G22" s="1280"/>
      <c r="H22" s="1281"/>
      <c r="I22" s="1332" t="s">
        <v>160</v>
      </c>
      <c r="J22" s="1231" t="s">
        <v>161</v>
      </c>
      <c r="K22" s="1333" t="s">
        <v>162</v>
      </c>
    </row>
    <row r="23" customHeight="1" spans="1:11">
      <c r="A23" s="1268">
        <v>1</v>
      </c>
      <c r="B23" s="1282"/>
      <c r="C23" s="1283"/>
      <c r="D23" s="1283"/>
      <c r="E23" s="1284"/>
      <c r="F23" s="1237"/>
      <c r="G23" s="1238"/>
      <c r="H23" s="1239"/>
      <c r="I23" s="1244"/>
      <c r="J23" s="1334"/>
      <c r="K23" s="1335"/>
    </row>
    <row r="24" customHeight="1" spans="1:11">
      <c r="A24" s="1268">
        <v>2</v>
      </c>
      <c r="B24" s="1282"/>
      <c r="C24" s="1285"/>
      <c r="D24" s="1285"/>
      <c r="E24" s="1286"/>
      <c r="F24" s="1237"/>
      <c r="G24" s="1238"/>
      <c r="H24" s="1239"/>
      <c r="I24" s="1244"/>
      <c r="J24" s="1334"/>
      <c r="K24" s="1335"/>
    </row>
    <row r="25" customHeight="1" spans="1:11">
      <c r="A25" s="1268">
        <v>3</v>
      </c>
      <c r="B25" s="1282"/>
      <c r="C25" s="1285"/>
      <c r="D25" s="1285"/>
      <c r="E25" s="1286"/>
      <c r="F25" s="1237"/>
      <c r="G25" s="1238"/>
      <c r="H25" s="1239"/>
      <c r="I25" s="1244"/>
      <c r="J25" s="1334"/>
      <c r="K25" s="1335"/>
    </row>
    <row r="26" customHeight="1" spans="1:11">
      <c r="A26" s="1268">
        <v>4</v>
      </c>
      <c r="B26" s="1282"/>
      <c r="C26" s="1285"/>
      <c r="D26" s="1285"/>
      <c r="E26" s="1286"/>
      <c r="F26" s="1237"/>
      <c r="G26" s="1238"/>
      <c r="H26" s="1239"/>
      <c r="I26" s="1244"/>
      <c r="J26" s="1334"/>
      <c r="K26" s="1335"/>
    </row>
    <row r="27" customHeight="1" spans="1:11">
      <c r="A27" s="1268">
        <v>5</v>
      </c>
      <c r="B27" s="1282"/>
      <c r="C27" s="1285"/>
      <c r="D27" s="1285"/>
      <c r="E27" s="1286"/>
      <c r="F27" s="1237"/>
      <c r="G27" s="1238"/>
      <c r="H27" s="1239"/>
      <c r="I27" s="1244"/>
      <c r="J27" s="1334"/>
      <c r="K27" s="1335"/>
    </row>
    <row r="28" customHeight="1" spans="1:11">
      <c r="A28" s="1287">
        <v>6</v>
      </c>
      <c r="B28" s="1282"/>
      <c r="C28" s="1285"/>
      <c r="D28" s="1285"/>
      <c r="E28" s="1286"/>
      <c r="F28" s="1237"/>
      <c r="G28" s="1238"/>
      <c r="H28" s="1239"/>
      <c r="I28" s="1244"/>
      <c r="J28" s="1334"/>
      <c r="K28" s="1335"/>
    </row>
    <row r="29" customHeight="1" spans="1:11">
      <c r="A29" s="1287">
        <v>7</v>
      </c>
      <c r="B29" s="1288"/>
      <c r="C29" s="1283"/>
      <c r="D29" s="1283"/>
      <c r="E29" s="1284"/>
      <c r="F29" s="1237"/>
      <c r="G29" s="1238"/>
      <c r="H29" s="1239"/>
      <c r="I29" s="1336"/>
      <c r="J29" s="1334"/>
      <c r="K29" s="1335"/>
    </row>
    <row r="30" customHeight="1" spans="1:11">
      <c r="A30" s="1287">
        <v>8</v>
      </c>
      <c r="B30" s="1282"/>
      <c r="C30" s="1285"/>
      <c r="D30" s="1285"/>
      <c r="E30" s="1286"/>
      <c r="F30" s="1237"/>
      <c r="G30" s="1238"/>
      <c r="H30" s="1239"/>
      <c r="I30" s="1336"/>
      <c r="J30" s="1334"/>
      <c r="K30" s="1335"/>
    </row>
    <row r="31" customHeight="1" spans="1:11">
      <c r="A31" s="1287">
        <v>9</v>
      </c>
      <c r="B31" s="1282"/>
      <c r="C31" s="1285"/>
      <c r="D31" s="1285"/>
      <c r="E31" s="1286"/>
      <c r="F31" s="1237"/>
      <c r="G31" s="1238"/>
      <c r="H31" s="1239"/>
      <c r="I31" s="1336"/>
      <c r="J31" s="1334"/>
      <c r="K31" s="1335"/>
    </row>
    <row r="32" customHeight="1" spans="1:11">
      <c r="A32" s="1287">
        <v>10</v>
      </c>
      <c r="B32" s="1288"/>
      <c r="C32" s="1283"/>
      <c r="D32" s="1283"/>
      <c r="E32" s="1284"/>
      <c r="F32" s="1237"/>
      <c r="G32" s="1238"/>
      <c r="H32" s="1239"/>
      <c r="I32" s="1336"/>
      <c r="J32" s="1334"/>
      <c r="K32" s="1335"/>
    </row>
    <row r="33" customHeight="1" spans="1:11">
      <c r="A33" s="1289" t="s">
        <v>163</v>
      </c>
      <c r="B33" s="1290"/>
      <c r="C33" s="1260"/>
      <c r="D33" s="1276"/>
      <c r="E33" s="1276"/>
      <c r="F33" s="1276"/>
      <c r="G33" s="1276"/>
      <c r="H33" s="1276"/>
      <c r="I33" s="1276"/>
      <c r="J33" s="1276"/>
      <c r="K33" s="1325"/>
    </row>
    <row r="34" customHeight="1" spans="1:11">
      <c r="A34" s="1291" t="s">
        <v>164</v>
      </c>
      <c r="B34" s="1292"/>
      <c r="C34" s="1293"/>
      <c r="D34" s="1294"/>
      <c r="E34" s="1294"/>
      <c r="F34" s="1294"/>
      <c r="G34" s="1294"/>
      <c r="H34" s="1294"/>
      <c r="I34" s="1294"/>
      <c r="J34" s="1294"/>
      <c r="K34" s="1337"/>
    </row>
    <row r="35" ht="30.75" customHeight="1" spans="1:11">
      <c r="A35" s="1295" t="s">
        <v>165</v>
      </c>
      <c r="B35" s="1296"/>
      <c r="C35" s="1220"/>
      <c r="D35" s="1220"/>
      <c r="E35" s="1220"/>
      <c r="F35" s="1220"/>
      <c r="G35" s="1220"/>
      <c r="H35" s="1220"/>
      <c r="I35" s="1220"/>
      <c r="J35" s="1220"/>
      <c r="K35" s="1338"/>
    </row>
    <row r="36" s="1222" customFormat="1" customHeight="1" spans="1:11">
      <c r="A36" s="1297" t="s">
        <v>166</v>
      </c>
      <c r="B36" s="1298" t="s">
        <v>167</v>
      </c>
      <c r="C36" s="1299"/>
      <c r="D36" s="1299"/>
      <c r="E36" s="1299"/>
      <c r="F36" s="1300" t="s">
        <v>168</v>
      </c>
      <c r="G36" s="1299"/>
      <c r="H36" s="1299"/>
      <c r="I36" s="1300" t="s">
        <v>169</v>
      </c>
      <c r="J36" s="1299"/>
      <c r="K36" s="1339"/>
    </row>
    <row r="37" s="1222" customFormat="1" customHeight="1" spans="1:11">
      <c r="A37" s="1301"/>
      <c r="B37" s="1243" t="s">
        <v>170</v>
      </c>
      <c r="C37" s="1246"/>
      <c r="D37" s="1246"/>
      <c r="E37" s="1246"/>
      <c r="F37" s="1243" t="s">
        <v>171</v>
      </c>
      <c r="G37" s="1302"/>
      <c r="H37" s="1302"/>
      <c r="I37" s="1243" t="s">
        <v>172</v>
      </c>
      <c r="J37" s="1246" t="str">
        <f>CONCATENATE(封面!F13,封面!G13,封面!H13,封面!I13,封面!J13,封面!K13)</f>
        <v>2023年11月7日</v>
      </c>
      <c r="K37" s="1319"/>
    </row>
    <row r="38" s="1222" customFormat="1" customHeight="1" spans="1:11">
      <c r="A38" s="1301"/>
      <c r="B38" s="1243" t="s">
        <v>173</v>
      </c>
      <c r="C38" s="1248"/>
      <c r="D38" s="1248"/>
      <c r="E38" s="1248"/>
      <c r="F38" s="1243" t="s">
        <v>18</v>
      </c>
      <c r="G38" s="1243" t="str">
        <f>封面!F16&amp;""</f>
        <v>江宛烨</v>
      </c>
      <c r="H38" s="1248"/>
      <c r="I38" s="1243" t="s">
        <v>174</v>
      </c>
      <c r="J38" s="1243" t="s">
        <v>175</v>
      </c>
      <c r="K38" s="1340"/>
    </row>
    <row r="39" customHeight="1" spans="1:11">
      <c r="A39" s="1303" t="s">
        <v>176</v>
      </c>
      <c r="B39" s="1243" t="s">
        <v>32</v>
      </c>
      <c r="C39" s="1248"/>
      <c r="D39" s="1248"/>
      <c r="E39" s="1248"/>
      <c r="F39" s="1243" t="s">
        <v>177</v>
      </c>
      <c r="G39" s="1304" t="str">
        <f>封面!G18&amp;""</f>
        <v>方舟、泮玉丹</v>
      </c>
      <c r="H39" s="1305"/>
      <c r="I39" s="1305"/>
      <c r="J39" s="1305"/>
      <c r="K39" s="1341"/>
    </row>
    <row r="40" customHeight="1" spans="1:11">
      <c r="A40" s="1268"/>
      <c r="B40" s="1244"/>
      <c r="C40" s="1247" t="s">
        <v>40</v>
      </c>
      <c r="D40" s="1246"/>
      <c r="E40" s="1247" t="s">
        <v>178</v>
      </c>
      <c r="F40" s="1246"/>
      <c r="G40" s="1247" t="s">
        <v>179</v>
      </c>
      <c r="H40" s="1246"/>
      <c r="I40" s="1247" t="s">
        <v>101</v>
      </c>
      <c r="J40" s="1247" t="s">
        <v>109</v>
      </c>
      <c r="K40" s="1324"/>
    </row>
    <row r="41" s="1223" customFormat="1" customHeight="1" spans="1:11">
      <c r="A41" s="1303" t="s">
        <v>180</v>
      </c>
      <c r="B41" s="1306" t="str">
        <f>""&amp;封面!G11</f>
        <v>丁旭伟</v>
      </c>
      <c r="C41" s="1247"/>
      <c r="D41" s="1246"/>
      <c r="E41" s="1246"/>
      <c r="F41" s="1246"/>
      <c r="G41" s="1246"/>
      <c r="H41" s="1246"/>
      <c r="I41" s="1246"/>
      <c r="J41" s="1246"/>
      <c r="K41" s="1324"/>
    </row>
    <row r="42" s="1223" customFormat="1" customHeight="1" spans="1:11">
      <c r="A42" s="1307" t="s">
        <v>181</v>
      </c>
      <c r="B42" s="1308"/>
      <c r="C42" s="1309"/>
      <c r="D42" s="1310"/>
      <c r="E42" s="1309"/>
      <c r="F42" s="1310"/>
      <c r="G42" s="1310"/>
      <c r="H42" s="1310"/>
      <c r="I42" s="1310"/>
      <c r="J42" s="1310"/>
      <c r="K42" s="1342"/>
    </row>
    <row r="43" s="1222" customFormat="1" customHeight="1" spans="2:11">
      <c r="B43" s="1311"/>
      <c r="C43" s="1311"/>
      <c r="D43" s="1311"/>
      <c r="E43" s="1311"/>
      <c r="F43" s="1311"/>
      <c r="G43" s="1311"/>
      <c r="H43" s="1311"/>
      <c r="I43" s="1311"/>
      <c r="J43" s="1311"/>
      <c r="K43" s="1311"/>
    </row>
    <row r="44" customHeight="1" spans="1:1">
      <c r="A44" s="1224"/>
    </row>
    <row r="45" customHeight="1" spans="4:4">
      <c r="D45" s="1220"/>
    </row>
  </sheetData>
  <sheetProtection formatCells="0" formatColumns="0" formatRows="0" insertHyperlinks="0" sort="0" autoFilter="0"/>
  <mergeCells count="71">
    <mergeCell ref="A2:K2"/>
    <mergeCell ref="A3:K3"/>
    <mergeCell ref="C5:G5"/>
    <mergeCell ref="C6:G6"/>
    <mergeCell ref="B7:E7"/>
    <mergeCell ref="B8:E8"/>
    <mergeCell ref="F9:G9"/>
    <mergeCell ref="B10:G10"/>
    <mergeCell ref="J11:K11"/>
    <mergeCell ref="H13:K13"/>
    <mergeCell ref="H14:I14"/>
    <mergeCell ref="J14:K14"/>
    <mergeCell ref="B16:G16"/>
    <mergeCell ref="B17:G17"/>
    <mergeCell ref="B18:G18"/>
    <mergeCell ref="B19:G19"/>
    <mergeCell ref="B20:G20"/>
    <mergeCell ref="B21:G21"/>
    <mergeCell ref="A22:E22"/>
    <mergeCell ref="F22:H22"/>
    <mergeCell ref="B23:E23"/>
    <mergeCell ref="F23:H23"/>
    <mergeCell ref="B24:E24"/>
    <mergeCell ref="F24:H24"/>
    <mergeCell ref="B25:E25"/>
    <mergeCell ref="F25:H25"/>
    <mergeCell ref="B26:E26"/>
    <mergeCell ref="F26:H26"/>
    <mergeCell ref="B27:E27"/>
    <mergeCell ref="F27:H27"/>
    <mergeCell ref="B28:E28"/>
    <mergeCell ref="F28:H28"/>
    <mergeCell ref="B29:E29"/>
    <mergeCell ref="F29:H29"/>
    <mergeCell ref="B30:E30"/>
    <mergeCell ref="F30:H30"/>
    <mergeCell ref="B31:E31"/>
    <mergeCell ref="F31:H31"/>
    <mergeCell ref="B32:E32"/>
    <mergeCell ref="F32:H32"/>
    <mergeCell ref="A33:B33"/>
    <mergeCell ref="C33:K33"/>
    <mergeCell ref="A34:B34"/>
    <mergeCell ref="C34:K34"/>
    <mergeCell ref="C36:E36"/>
    <mergeCell ref="G36:H36"/>
    <mergeCell ref="J36:K36"/>
    <mergeCell ref="C37:E37"/>
    <mergeCell ref="G37:H37"/>
    <mergeCell ref="J37:K37"/>
    <mergeCell ref="C38:E38"/>
    <mergeCell ref="G38:H38"/>
    <mergeCell ref="J38:K38"/>
    <mergeCell ref="B39:D39"/>
    <mergeCell ref="G39:K39"/>
    <mergeCell ref="C40:D40"/>
    <mergeCell ref="E40:F40"/>
    <mergeCell ref="G40:H40"/>
    <mergeCell ref="C41:D41"/>
    <mergeCell ref="E41:F41"/>
    <mergeCell ref="G41:H41"/>
    <mergeCell ref="C42:D42"/>
    <mergeCell ref="E42:F42"/>
    <mergeCell ref="G42:H42"/>
    <mergeCell ref="A5:A6"/>
    <mergeCell ref="A36:A38"/>
    <mergeCell ref="H5:H6"/>
    <mergeCell ref="I5:I6"/>
    <mergeCell ref="J5:J6"/>
    <mergeCell ref="K5:K6"/>
    <mergeCell ref="A14:G15"/>
  </mergeCells>
  <hyperlinks>
    <hyperlink ref="A1" location="索引目录!B4" display="返回索引页"/>
  </hyperlinks>
  <printOptions horizontalCentered="1"/>
  <pageMargins left="0.629166666666667" right="0.238888888888889" top="0.788888888888889" bottom="0.788888888888889" header="0.509027777777778" footer="0.509027777777778"/>
  <pageSetup paperSize="9" scale="82" fitToHeight="0" orientation="landscape"/>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U29"/>
  <sheetViews>
    <sheetView zoomScale="80" zoomScaleNormal="80" workbookViewId="0">
      <selection activeCell="L19" sqref="L19"/>
    </sheetView>
  </sheetViews>
  <sheetFormatPr defaultColWidth="9" defaultRowHeight="15.75" customHeight="1"/>
  <cols>
    <col min="1" max="1" width="5.66666666666667" style="139" customWidth="1"/>
    <col min="2" max="2" width="15.5833333333333" style="426" customWidth="1"/>
    <col min="3" max="3" width="11.1666666666667" style="139" customWidth="1"/>
    <col min="4" max="4" width="5.08333333333333" style="139" customWidth="1"/>
    <col min="5" max="5" width="10.1666666666667" style="139" customWidth="1" outlineLevel="1"/>
    <col min="6" max="6" width="6.66666666666667" style="139" customWidth="1" outlineLevel="1"/>
    <col min="7" max="8" width="13.0833333333333" style="139" customWidth="1" outlineLevel="1"/>
    <col min="9" max="9" width="11.1666666666667" style="139" customWidth="1"/>
    <col min="10" max="10" width="10" style="139" customWidth="1"/>
    <col min="11" max="11" width="13.1666666666667" style="139" customWidth="1"/>
    <col min="12" max="12" width="11.1666666666667" style="139" customWidth="1"/>
    <col min="13" max="13" width="10" style="139" customWidth="1"/>
    <col min="14" max="14" width="13.1666666666667" style="139" customWidth="1"/>
    <col min="15" max="15" width="7" style="139" customWidth="1"/>
    <col min="16" max="16" width="8.08333333333333" style="139" customWidth="1"/>
    <col min="17" max="18" width="13.5833333333333" style="139" customWidth="1"/>
    <col min="19" max="16384" width="9" style="139"/>
  </cols>
  <sheetData>
    <row r="1" customHeight="1" spans="1:18">
      <c r="A1" s="142" t="s">
        <v>118</v>
      </c>
      <c r="B1" s="737" t="s">
        <v>261</v>
      </c>
      <c r="C1" s="138"/>
      <c r="D1" s="138"/>
      <c r="E1" s="167"/>
      <c r="F1" s="167"/>
      <c r="G1" s="167"/>
      <c r="H1" s="167"/>
      <c r="I1" s="167"/>
      <c r="J1" s="167"/>
      <c r="K1" s="167"/>
      <c r="L1" s="167"/>
      <c r="M1" s="167"/>
      <c r="N1" s="167"/>
      <c r="O1" s="167"/>
      <c r="P1" s="138"/>
      <c r="Q1" s="145"/>
      <c r="R1" s="145"/>
    </row>
    <row r="2" s="137" customFormat="1" ht="30" customHeight="1" spans="1:18">
      <c r="A2" s="148" t="s">
        <v>436</v>
      </c>
      <c r="B2" s="168"/>
      <c r="C2" s="168"/>
      <c r="D2" s="168"/>
      <c r="E2" s="168"/>
      <c r="F2" s="168"/>
      <c r="G2" s="168"/>
      <c r="H2" s="168"/>
      <c r="I2" s="168"/>
      <c r="J2" s="168"/>
      <c r="K2" s="168"/>
      <c r="L2" s="168"/>
      <c r="M2" s="168"/>
      <c r="N2" s="168"/>
      <c r="O2" s="168"/>
      <c r="P2" s="168"/>
      <c r="Q2" s="149"/>
      <c r="R2" s="149"/>
    </row>
    <row r="3" ht="14.25" customHeight="1" spans="1:18">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row>
    <row r="4" customHeight="1" spans="1:18">
      <c r="A4" s="139" t="str">
        <f>封面!D7&amp;封面!F7</f>
        <v>产权持有人：杭州汽轮新能源有限公司</v>
      </c>
      <c r="E4" s="150"/>
      <c r="F4" s="150"/>
      <c r="G4" s="150"/>
      <c r="H4" s="150"/>
      <c r="I4" s="150"/>
      <c r="J4" s="150"/>
      <c r="K4" s="150"/>
      <c r="L4" s="150"/>
      <c r="M4" s="150"/>
      <c r="N4" s="150"/>
      <c r="O4" s="150"/>
      <c r="P4" s="163" t="s">
        <v>120</v>
      </c>
      <c r="Q4" s="163"/>
      <c r="R4" s="163"/>
    </row>
    <row r="5" s="138" customFormat="1" customHeight="1" spans="1:21">
      <c r="A5" s="152" t="s">
        <v>183</v>
      </c>
      <c r="B5" s="272" t="s">
        <v>425</v>
      </c>
      <c r="C5" s="152" t="s">
        <v>437</v>
      </c>
      <c r="D5" s="349" t="s">
        <v>426</v>
      </c>
      <c r="E5" s="170" t="s">
        <v>264</v>
      </c>
      <c r="F5" s="170"/>
      <c r="G5" s="170"/>
      <c r="H5" s="200" t="s">
        <v>292</v>
      </c>
      <c r="I5" s="205" t="s">
        <v>265</v>
      </c>
      <c r="J5" s="206"/>
      <c r="K5" s="207"/>
      <c r="L5" s="586" t="s">
        <v>266</v>
      </c>
      <c r="M5" s="794"/>
      <c r="N5" s="739"/>
      <c r="O5" s="170" t="s">
        <v>293</v>
      </c>
      <c r="P5" s="152" t="s">
        <v>186</v>
      </c>
      <c r="Q5" s="161" t="s">
        <v>427</v>
      </c>
      <c r="R5" s="227"/>
      <c r="U5" s="790"/>
    </row>
    <row r="6" s="138" customFormat="1" customHeight="1" spans="1:21">
      <c r="A6" s="156"/>
      <c r="B6" s="270"/>
      <c r="C6" s="156"/>
      <c r="D6" s="588"/>
      <c r="E6" s="170" t="s">
        <v>428</v>
      </c>
      <c r="F6" s="170" t="s">
        <v>429</v>
      </c>
      <c r="G6" s="170" t="s">
        <v>155</v>
      </c>
      <c r="H6" s="201"/>
      <c r="I6" s="170" t="s">
        <v>428</v>
      </c>
      <c r="J6" s="170" t="s">
        <v>429</v>
      </c>
      <c r="K6" s="170" t="s">
        <v>155</v>
      </c>
      <c r="L6" s="795" t="s">
        <v>430</v>
      </c>
      <c r="M6" s="170" t="s">
        <v>429</v>
      </c>
      <c r="N6" s="170" t="s">
        <v>155</v>
      </c>
      <c r="O6" s="208"/>
      <c r="P6" s="156"/>
      <c r="Q6" s="152" t="s">
        <v>264</v>
      </c>
      <c r="R6" s="152" t="s">
        <v>265</v>
      </c>
      <c r="T6" s="231"/>
      <c r="U6" s="790"/>
    </row>
    <row r="7" customHeight="1" spans="1:21">
      <c r="A7" s="156"/>
      <c r="B7" s="267"/>
      <c r="C7" s="156"/>
      <c r="D7" s="588"/>
      <c r="E7" s="791"/>
      <c r="F7" s="159" t="str">
        <f>IF(E7=0,"",G7/E7)</f>
        <v/>
      </c>
      <c r="G7" s="791"/>
      <c r="H7" s="791"/>
      <c r="I7" s="791"/>
      <c r="J7" s="791"/>
      <c r="K7" s="159"/>
      <c r="L7" s="159"/>
      <c r="M7" s="159"/>
      <c r="N7" s="159"/>
      <c r="O7" s="159" t="str">
        <f>IF(K7=0,"",(N7-K7)/K7*100)</f>
        <v/>
      </c>
      <c r="P7" s="164"/>
      <c r="U7" s="289"/>
    </row>
    <row r="8" customHeight="1" spans="1:16">
      <c r="A8" s="156"/>
      <c r="B8" s="792"/>
      <c r="C8" s="156"/>
      <c r="D8" s="164"/>
      <c r="E8" s="793"/>
      <c r="F8" s="159" t="str">
        <f t="shared" ref="F8:F25" si="0">IF(E8=0,"",G8/E8)</f>
        <v/>
      </c>
      <c r="G8" s="793"/>
      <c r="H8" s="793"/>
      <c r="I8" s="793"/>
      <c r="J8" s="793"/>
      <c r="K8" s="159"/>
      <c r="L8" s="159"/>
      <c r="M8" s="159"/>
      <c r="N8" s="159"/>
      <c r="O8" s="159" t="str">
        <f t="shared" ref="O8:O25" si="1">IF(K8=0,"",(N8-K8)/K8*100)</f>
        <v/>
      </c>
      <c r="P8" s="164"/>
    </row>
    <row r="9" customHeight="1" spans="1:16">
      <c r="A9" s="156"/>
      <c r="B9" s="267"/>
      <c r="C9" s="156"/>
      <c r="D9" s="164"/>
      <c r="E9" s="793"/>
      <c r="F9" s="159" t="str">
        <f t="shared" si="0"/>
        <v/>
      </c>
      <c r="G9" s="793"/>
      <c r="H9" s="793"/>
      <c r="I9" s="793"/>
      <c r="J9" s="793"/>
      <c r="K9" s="159"/>
      <c r="L9" s="159"/>
      <c r="M9" s="159"/>
      <c r="N9" s="159"/>
      <c r="O9" s="159" t="str">
        <f t="shared" si="1"/>
        <v/>
      </c>
      <c r="P9" s="164"/>
    </row>
    <row r="10" customHeight="1" spans="1:16">
      <c r="A10" s="156"/>
      <c r="B10" s="267"/>
      <c r="C10" s="156"/>
      <c r="D10" s="164"/>
      <c r="E10" s="793"/>
      <c r="F10" s="159" t="str">
        <f t="shared" si="0"/>
        <v/>
      </c>
      <c r="G10" s="793"/>
      <c r="H10" s="793"/>
      <c r="I10" s="793"/>
      <c r="J10" s="793"/>
      <c r="K10" s="159"/>
      <c r="L10" s="159"/>
      <c r="M10" s="159"/>
      <c r="N10" s="159"/>
      <c r="O10" s="159" t="str">
        <f t="shared" si="1"/>
        <v/>
      </c>
      <c r="P10" s="164"/>
    </row>
    <row r="11" customHeight="1" spans="1:16">
      <c r="A11" s="156"/>
      <c r="B11" s="267"/>
      <c r="C11" s="156"/>
      <c r="D11" s="164"/>
      <c r="E11" s="793"/>
      <c r="F11" s="159" t="str">
        <f t="shared" si="0"/>
        <v/>
      </c>
      <c r="G11" s="793"/>
      <c r="H11" s="793"/>
      <c r="I11" s="793"/>
      <c r="J11" s="793"/>
      <c r="K11" s="159"/>
      <c r="L11" s="159"/>
      <c r="M11" s="159"/>
      <c r="N11" s="159"/>
      <c r="O11" s="159" t="str">
        <f t="shared" si="1"/>
        <v/>
      </c>
      <c r="P11" s="164"/>
    </row>
    <row r="12" customHeight="1" spans="1:16">
      <c r="A12" s="156"/>
      <c r="B12" s="267"/>
      <c r="C12" s="156"/>
      <c r="D12" s="164"/>
      <c r="E12" s="793"/>
      <c r="F12" s="159" t="str">
        <f t="shared" si="0"/>
        <v/>
      </c>
      <c r="G12" s="793"/>
      <c r="H12" s="793"/>
      <c r="I12" s="793"/>
      <c r="J12" s="793"/>
      <c r="K12" s="159"/>
      <c r="L12" s="159"/>
      <c r="M12" s="159"/>
      <c r="N12" s="159"/>
      <c r="O12" s="159" t="str">
        <f t="shared" si="1"/>
        <v/>
      </c>
      <c r="P12" s="164"/>
    </row>
    <row r="13" customHeight="1" spans="1:16">
      <c r="A13" s="156"/>
      <c r="B13" s="267"/>
      <c r="C13" s="156"/>
      <c r="D13" s="164"/>
      <c r="E13" s="793"/>
      <c r="F13" s="159" t="str">
        <f t="shared" si="0"/>
        <v/>
      </c>
      <c r="G13" s="793"/>
      <c r="H13" s="793"/>
      <c r="I13" s="793"/>
      <c r="J13" s="793"/>
      <c r="K13" s="159"/>
      <c r="L13" s="159"/>
      <c r="M13" s="159"/>
      <c r="N13" s="159"/>
      <c r="O13" s="159" t="str">
        <f t="shared" si="1"/>
        <v/>
      </c>
      <c r="P13" s="164"/>
    </row>
    <row r="14" customHeight="1" spans="1:16">
      <c r="A14" s="156"/>
      <c r="B14" s="792"/>
      <c r="C14" s="156"/>
      <c r="D14" s="164"/>
      <c r="E14" s="793"/>
      <c r="F14" s="159" t="str">
        <f t="shared" si="0"/>
        <v/>
      </c>
      <c r="G14" s="793"/>
      <c r="H14" s="793"/>
      <c r="I14" s="793"/>
      <c r="J14" s="793"/>
      <c r="K14" s="159"/>
      <c r="L14" s="159"/>
      <c r="M14" s="159"/>
      <c r="N14" s="159"/>
      <c r="O14" s="159" t="str">
        <f t="shared" si="1"/>
        <v/>
      </c>
      <c r="P14" s="164"/>
    </row>
    <row r="15" customHeight="1" spans="1:16">
      <c r="A15" s="156"/>
      <c r="B15" s="792"/>
      <c r="C15" s="156"/>
      <c r="D15" s="164"/>
      <c r="E15" s="793"/>
      <c r="F15" s="159" t="str">
        <f t="shared" si="0"/>
        <v/>
      </c>
      <c r="G15" s="793"/>
      <c r="H15" s="793"/>
      <c r="I15" s="793"/>
      <c r="J15" s="793"/>
      <c r="K15" s="159"/>
      <c r="L15" s="159"/>
      <c r="M15" s="159"/>
      <c r="N15" s="159"/>
      <c r="O15" s="159" t="str">
        <f t="shared" si="1"/>
        <v/>
      </c>
      <c r="P15" s="164"/>
    </row>
    <row r="16" customHeight="1" spans="1:16">
      <c r="A16" s="156"/>
      <c r="B16" s="267"/>
      <c r="C16" s="156"/>
      <c r="D16" s="164"/>
      <c r="E16" s="793"/>
      <c r="F16" s="159" t="str">
        <f t="shared" si="0"/>
        <v/>
      </c>
      <c r="G16" s="793"/>
      <c r="H16" s="793"/>
      <c r="I16" s="793"/>
      <c r="J16" s="793"/>
      <c r="K16" s="159"/>
      <c r="L16" s="159"/>
      <c r="M16" s="159"/>
      <c r="N16" s="159"/>
      <c r="O16" s="159" t="str">
        <f t="shared" si="1"/>
        <v/>
      </c>
      <c r="P16" s="164"/>
    </row>
    <row r="17" customHeight="1" spans="1:16">
      <c r="A17" s="156"/>
      <c r="B17" s="267"/>
      <c r="C17" s="156"/>
      <c r="D17" s="164"/>
      <c r="E17" s="793"/>
      <c r="F17" s="159" t="str">
        <f t="shared" si="0"/>
        <v/>
      </c>
      <c r="G17" s="793"/>
      <c r="H17" s="793"/>
      <c r="I17" s="793"/>
      <c r="J17" s="793"/>
      <c r="K17" s="159"/>
      <c r="L17" s="159"/>
      <c r="M17" s="159"/>
      <c r="N17" s="159"/>
      <c r="O17" s="159" t="str">
        <f t="shared" si="1"/>
        <v/>
      </c>
      <c r="P17" s="164"/>
    </row>
    <row r="18" customHeight="1" spans="1:16">
      <c r="A18" s="156"/>
      <c r="B18" s="267"/>
      <c r="C18" s="156"/>
      <c r="D18" s="164"/>
      <c r="E18" s="793"/>
      <c r="F18" s="159" t="str">
        <f t="shared" si="0"/>
        <v/>
      </c>
      <c r="G18" s="793"/>
      <c r="H18" s="793"/>
      <c r="I18" s="793"/>
      <c r="J18" s="793"/>
      <c r="K18" s="159"/>
      <c r="L18" s="159"/>
      <c r="M18" s="159"/>
      <c r="N18" s="159"/>
      <c r="O18" s="159" t="str">
        <f t="shared" si="1"/>
        <v/>
      </c>
      <c r="P18" s="164"/>
    </row>
    <row r="19" customHeight="1" spans="1:16">
      <c r="A19" s="156"/>
      <c r="B19" s="267"/>
      <c r="C19" s="156"/>
      <c r="D19" s="164"/>
      <c r="E19" s="793"/>
      <c r="F19" s="159" t="str">
        <f t="shared" si="0"/>
        <v/>
      </c>
      <c r="G19" s="793"/>
      <c r="H19" s="793"/>
      <c r="I19" s="793"/>
      <c r="J19" s="793"/>
      <c r="K19" s="159"/>
      <c r="L19" s="159"/>
      <c r="M19" s="159"/>
      <c r="N19" s="159"/>
      <c r="O19" s="159" t="str">
        <f t="shared" si="1"/>
        <v/>
      </c>
      <c r="P19" s="164"/>
    </row>
    <row r="20" customHeight="1" spans="1:16">
      <c r="A20" s="156"/>
      <c r="B20" s="267"/>
      <c r="C20" s="156"/>
      <c r="D20" s="164"/>
      <c r="E20" s="793"/>
      <c r="F20" s="159" t="str">
        <f t="shared" si="0"/>
        <v/>
      </c>
      <c r="G20" s="793"/>
      <c r="H20" s="793"/>
      <c r="I20" s="793"/>
      <c r="J20" s="793"/>
      <c r="K20" s="159"/>
      <c r="L20" s="159"/>
      <c r="M20" s="159"/>
      <c r="N20" s="159"/>
      <c r="O20" s="159" t="str">
        <f t="shared" si="1"/>
        <v/>
      </c>
      <c r="P20" s="164"/>
    </row>
    <row r="21" customHeight="1" spans="1:16">
      <c r="A21" s="156"/>
      <c r="B21" s="267"/>
      <c r="C21" s="156"/>
      <c r="D21" s="164"/>
      <c r="E21" s="793"/>
      <c r="F21" s="159" t="str">
        <f t="shared" si="0"/>
        <v/>
      </c>
      <c r="G21" s="793"/>
      <c r="H21" s="793"/>
      <c r="I21" s="793"/>
      <c r="J21" s="793"/>
      <c r="K21" s="159"/>
      <c r="L21" s="159"/>
      <c r="M21" s="159"/>
      <c r="N21" s="159"/>
      <c r="O21" s="159" t="str">
        <f t="shared" si="1"/>
        <v/>
      </c>
      <c r="P21" s="164"/>
    </row>
    <row r="22" customHeight="1" spans="1:16">
      <c r="A22" s="156"/>
      <c r="B22" s="792"/>
      <c r="C22" s="156"/>
      <c r="D22" s="164"/>
      <c r="E22" s="793"/>
      <c r="F22" s="159" t="str">
        <f t="shared" si="0"/>
        <v/>
      </c>
      <c r="G22" s="793"/>
      <c r="H22" s="793"/>
      <c r="I22" s="793"/>
      <c r="J22" s="793"/>
      <c r="K22" s="159"/>
      <c r="L22" s="159"/>
      <c r="M22" s="159"/>
      <c r="N22" s="159"/>
      <c r="O22" s="159" t="str">
        <f t="shared" si="1"/>
        <v/>
      </c>
      <c r="P22" s="164"/>
    </row>
    <row r="23" customHeight="1" spans="1:16">
      <c r="A23" s="156"/>
      <c r="B23" s="792"/>
      <c r="C23" s="156"/>
      <c r="D23" s="164"/>
      <c r="E23" s="793"/>
      <c r="F23" s="159" t="str">
        <f t="shared" si="0"/>
        <v/>
      </c>
      <c r="G23" s="793"/>
      <c r="H23" s="793"/>
      <c r="I23" s="793"/>
      <c r="J23" s="793"/>
      <c r="K23" s="159"/>
      <c r="L23" s="159"/>
      <c r="M23" s="159"/>
      <c r="N23" s="159"/>
      <c r="O23" s="159" t="str">
        <f t="shared" si="1"/>
        <v/>
      </c>
      <c r="P23" s="164"/>
    </row>
    <row r="24" customHeight="1" spans="1:16">
      <c r="A24" s="156"/>
      <c r="B24" s="267"/>
      <c r="C24" s="156"/>
      <c r="D24" s="164"/>
      <c r="E24" s="793"/>
      <c r="F24" s="159" t="str">
        <f t="shared" si="0"/>
        <v/>
      </c>
      <c r="G24" s="793"/>
      <c r="H24" s="793"/>
      <c r="I24" s="793"/>
      <c r="J24" s="793"/>
      <c r="K24" s="159"/>
      <c r="L24" s="159"/>
      <c r="M24" s="159"/>
      <c r="N24" s="159"/>
      <c r="O24" s="159" t="str">
        <f t="shared" si="1"/>
        <v/>
      </c>
      <c r="P24" s="164"/>
    </row>
    <row r="25" customHeight="1" spans="1:16">
      <c r="A25" s="156"/>
      <c r="B25" s="267"/>
      <c r="C25" s="156"/>
      <c r="D25" s="164"/>
      <c r="E25" s="793"/>
      <c r="F25" s="159" t="str">
        <f t="shared" si="0"/>
        <v/>
      </c>
      <c r="G25" s="793"/>
      <c r="H25" s="793"/>
      <c r="I25" s="793"/>
      <c r="J25" s="793"/>
      <c r="K25" s="159"/>
      <c r="L25" s="159"/>
      <c r="M25" s="159"/>
      <c r="N25" s="159"/>
      <c r="O25" s="159" t="str">
        <f t="shared" si="1"/>
        <v/>
      </c>
      <c r="P25" s="164"/>
    </row>
    <row r="26" customHeight="1" spans="1:16">
      <c r="A26" s="156"/>
      <c r="B26" s="267"/>
      <c r="C26" s="156"/>
      <c r="D26" s="164"/>
      <c r="E26" s="793"/>
      <c r="F26" s="793"/>
      <c r="G26" s="793"/>
      <c r="H26" s="793"/>
      <c r="I26" s="793"/>
      <c r="J26" s="793"/>
      <c r="K26" s="159"/>
      <c r="L26" s="159"/>
      <c r="M26" s="159"/>
      <c r="N26" s="159"/>
      <c r="O26" s="159"/>
      <c r="P26" s="164"/>
    </row>
    <row r="27" customHeight="1" spans="1:16">
      <c r="A27" s="161" t="s">
        <v>337</v>
      </c>
      <c r="B27" s="227"/>
      <c r="C27" s="156"/>
      <c r="D27" s="164"/>
      <c r="E27" s="159"/>
      <c r="F27" s="159"/>
      <c r="G27" s="159">
        <f>SUM(G7:G26)</f>
        <v>0</v>
      </c>
      <c r="H27" s="159"/>
      <c r="I27" s="159"/>
      <c r="J27" s="159"/>
      <c r="K27" s="159">
        <f>SUM(K7:K26)</f>
        <v>0</v>
      </c>
      <c r="L27" s="159"/>
      <c r="M27" s="159"/>
      <c r="N27" s="159">
        <f>SUM(N7:N26)</f>
        <v>0</v>
      </c>
      <c r="O27" s="159" t="str">
        <f>IF(K27=0,"",(N27-K27)/K27*100)</f>
        <v/>
      </c>
      <c r="P27" s="164"/>
    </row>
    <row r="28" customHeight="1" spans="1:15">
      <c r="A28" s="139" t="str">
        <f>封面!D11&amp;封面!G11</f>
        <v>产权持有单位填表人：丁旭伟</v>
      </c>
      <c r="E28" s="150"/>
      <c r="F28" s="150"/>
      <c r="G28" s="150"/>
      <c r="H28" s="150"/>
      <c r="I28" s="150"/>
      <c r="J28" s="150"/>
      <c r="K28" s="150" t="str">
        <f>"评估人员："&amp;封面!G20</f>
        <v>评估人员：江宛烨</v>
      </c>
      <c r="L28" s="150"/>
      <c r="M28" s="150"/>
      <c r="N28" s="150"/>
      <c r="O28" s="150"/>
    </row>
    <row r="29" customHeight="1" spans="1:15">
      <c r="A29" s="139" t="str">
        <f>CONCATENATE(封面!D13,封面!F13,封面!G13,封面!H13,封面!I13,封面!J13,封面!K13)</f>
        <v>填表日期：2023年11月7日</v>
      </c>
      <c r="E29" s="150"/>
      <c r="F29" s="150"/>
      <c r="G29" s="150"/>
      <c r="H29" s="150"/>
      <c r="I29" s="150"/>
      <c r="J29" s="150"/>
      <c r="K29" s="150"/>
      <c r="L29" s="150"/>
      <c r="M29" s="150"/>
      <c r="N29" s="150"/>
      <c r="O29" s="150"/>
    </row>
  </sheetData>
  <mergeCells count="14">
    <mergeCell ref="A2:P2"/>
    <mergeCell ref="A3:P3"/>
    <mergeCell ref="E5:G5"/>
    <mergeCell ref="I5:K5"/>
    <mergeCell ref="L5:N5"/>
    <mergeCell ref="Q5:R5"/>
    <mergeCell ref="A27:B27"/>
    <mergeCell ref="A5:A6"/>
    <mergeCell ref="B5:B6"/>
    <mergeCell ref="C5:C6"/>
    <mergeCell ref="D5:D6"/>
    <mergeCell ref="H5:H6"/>
    <mergeCell ref="O5:O6"/>
    <mergeCell ref="P5:P6"/>
  </mergeCells>
  <hyperlinks>
    <hyperlink ref="A1" location="索引目录!E21" display="返回索引页"/>
    <hyperlink ref="B1" location="存货汇总!B9" display="返回"/>
  </hyperlinks>
  <printOptions horizontalCentered="1"/>
  <pageMargins left="0.354166666666667" right="0.354166666666667" top="0.786805555555556" bottom="0.786805555555556" header="1.0625" footer="0.511805555555556"/>
  <pageSetup paperSize="9" scale="80" fitToHeight="0" orientation="landscape"/>
  <headerFooter alignWithMargins="0">
    <oddHeader>&amp;R&amp;"宋体,常规"&amp;10表&amp;"Times New Roman,常规"3-9-4
&amp;"宋体,常规"共&amp;"Times New Roman,常规"&amp;N&amp;"宋体,常规"页第&amp;"Times New Roman,常规"&amp;P&amp;"宋体,常规"页</oddHead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F61"/>
  <sheetViews>
    <sheetView tabSelected="1" view="pageBreakPreview" zoomScaleNormal="55" zoomScaleSheetLayoutView="100" workbookViewId="0">
      <pane xSplit="2" ySplit="5" topLeftCell="C36" activePane="bottomRight" state="frozen"/>
      <selection/>
      <selection pane="topRight"/>
      <selection pane="bottomLeft"/>
      <selection pane="bottomRight" activeCell="A55" sqref="$A55:$XFD55"/>
    </sheetView>
  </sheetViews>
  <sheetFormatPr defaultColWidth="9" defaultRowHeight="15.75" customHeight="1" outlineLevelCol="5"/>
  <cols>
    <col min="1" max="1" width="3.66666666666667" style="139" customWidth="1"/>
    <col min="2" max="2" width="18.6666666666667" style="426" customWidth="1"/>
    <col min="3" max="3" width="26.3416666666667" style="426" customWidth="1"/>
    <col min="4" max="4" width="7.10833333333333" style="139" customWidth="1"/>
    <col min="5" max="5" width="9" style="139" customWidth="1"/>
    <col min="6" max="6" width="17.2083333333333" style="1053" customWidth="1"/>
    <col min="7" max="16384" width="9" style="139"/>
  </cols>
  <sheetData>
    <row r="1" customHeight="1" spans="1:6">
      <c r="A1" s="1054" t="s">
        <v>118</v>
      </c>
      <c r="B1" s="1055"/>
      <c r="C1" s="1056"/>
      <c r="F1" s="139"/>
    </row>
    <row r="2" s="137" customFormat="1" ht="18" customHeight="1" spans="1:6">
      <c r="A2" s="1057" t="s">
        <v>438</v>
      </c>
      <c r="B2" s="1057"/>
      <c r="C2" s="1057"/>
      <c r="D2" s="1057"/>
      <c r="E2" s="1057"/>
      <c r="F2" s="1057"/>
    </row>
    <row r="3" ht="12" customHeight="1" spans="1:6">
      <c r="A3" s="1058"/>
      <c r="B3" s="1059"/>
      <c r="C3" s="1059"/>
      <c r="D3" s="1058"/>
      <c r="E3" s="1060"/>
      <c r="F3" s="1061"/>
    </row>
    <row r="4" s="138" customFormat="1" customHeight="1" spans="1:6">
      <c r="A4" s="1062" t="s">
        <v>183</v>
      </c>
      <c r="B4" s="1063" t="s">
        <v>439</v>
      </c>
      <c r="C4" s="1063" t="s">
        <v>440</v>
      </c>
      <c r="D4" s="1064" t="s">
        <v>426</v>
      </c>
      <c r="E4" s="1065" t="s">
        <v>428</v>
      </c>
      <c r="F4" s="1066" t="s">
        <v>186</v>
      </c>
    </row>
    <row r="5" s="138" customFormat="1" ht="19" customHeight="1" spans="1:6">
      <c r="A5" s="1062"/>
      <c r="B5" s="1067"/>
      <c r="C5" s="1067"/>
      <c r="D5" s="1068"/>
      <c r="E5" s="1069"/>
      <c r="F5" s="1070"/>
    </row>
    <row r="6" ht="31" customHeight="1" spans="1:6">
      <c r="A6" s="1071">
        <v>1</v>
      </c>
      <c r="B6" s="1072" t="s">
        <v>441</v>
      </c>
      <c r="C6" s="1073" t="s">
        <v>442</v>
      </c>
      <c r="D6" s="1074" t="s">
        <v>443</v>
      </c>
      <c r="E6" s="1074">
        <v>500</v>
      </c>
      <c r="F6" s="1075"/>
    </row>
    <row r="7" ht="24" customHeight="1" spans="1:6">
      <c r="A7" s="1071">
        <v>2</v>
      </c>
      <c r="B7" s="1072" t="s">
        <v>444</v>
      </c>
      <c r="C7" s="1073"/>
      <c r="D7" s="1074" t="s">
        <v>445</v>
      </c>
      <c r="E7" s="1074">
        <v>1500</v>
      </c>
      <c r="F7" s="1076"/>
    </row>
    <row r="8" ht="24" customHeight="1" spans="1:6">
      <c r="A8" s="1071">
        <v>3</v>
      </c>
      <c r="B8" s="1072" t="s">
        <v>446</v>
      </c>
      <c r="C8" s="1073"/>
      <c r="D8" s="1074" t="s">
        <v>443</v>
      </c>
      <c r="E8" s="1074">
        <v>85</v>
      </c>
      <c r="F8" s="1076"/>
    </row>
    <row r="9" ht="24" customHeight="1" spans="1:6">
      <c r="A9" s="1071">
        <v>4</v>
      </c>
      <c r="B9" s="1072" t="s">
        <v>447</v>
      </c>
      <c r="C9" s="1073"/>
      <c r="D9" s="1074" t="s">
        <v>443</v>
      </c>
      <c r="E9" s="1074">
        <v>67</v>
      </c>
      <c r="F9" s="1076"/>
    </row>
    <row r="10" ht="24" customHeight="1" spans="1:6">
      <c r="A10" s="1071">
        <v>5</v>
      </c>
      <c r="B10" s="1072" t="s">
        <v>448</v>
      </c>
      <c r="C10" s="1073"/>
      <c r="D10" s="1074" t="s">
        <v>443</v>
      </c>
      <c r="E10" s="1074">
        <v>200</v>
      </c>
      <c r="F10" s="1076"/>
    </row>
    <row r="11" ht="24" customHeight="1" spans="1:6">
      <c r="A11" s="1071">
        <v>6</v>
      </c>
      <c r="B11" s="1072" t="s">
        <v>449</v>
      </c>
      <c r="C11" s="1073"/>
      <c r="D11" s="1074" t="s">
        <v>450</v>
      </c>
      <c r="E11" s="1074">
        <v>12328</v>
      </c>
      <c r="F11" s="1076"/>
    </row>
    <row r="12" ht="24" customHeight="1" spans="1:6">
      <c r="A12" s="1071">
        <v>7</v>
      </c>
      <c r="B12" s="1072" t="s">
        <v>451</v>
      </c>
      <c r="C12" s="1073"/>
      <c r="D12" s="1074" t="s">
        <v>452</v>
      </c>
      <c r="E12" s="1074">
        <v>1258</v>
      </c>
      <c r="F12" s="1076"/>
    </row>
    <row r="13" ht="24" customHeight="1" spans="1:6">
      <c r="A13" s="1071">
        <v>8</v>
      </c>
      <c r="B13" s="1072" t="s">
        <v>453</v>
      </c>
      <c r="C13" s="1073" t="s">
        <v>454</v>
      </c>
      <c r="D13" s="1074" t="s">
        <v>450</v>
      </c>
      <c r="E13" s="1074">
        <v>13581</v>
      </c>
      <c r="F13" s="1076"/>
    </row>
    <row r="14" ht="24" customHeight="1" spans="1:6">
      <c r="A14" s="1071">
        <v>9</v>
      </c>
      <c r="B14" s="1072" t="s">
        <v>453</v>
      </c>
      <c r="C14" s="1073" t="s">
        <v>455</v>
      </c>
      <c r="D14" s="1074" t="s">
        <v>450</v>
      </c>
      <c r="E14" s="1074">
        <v>8375</v>
      </c>
      <c r="F14" s="1076"/>
    </row>
    <row r="15" ht="24" customHeight="1" spans="1:6">
      <c r="A15" s="1071">
        <v>10</v>
      </c>
      <c r="B15" s="1072" t="s">
        <v>456</v>
      </c>
      <c r="C15" s="1073"/>
      <c r="D15" s="1074" t="s">
        <v>450</v>
      </c>
      <c r="E15" s="1074">
        <v>242</v>
      </c>
      <c r="F15" s="1076"/>
    </row>
    <row r="16" ht="24" customHeight="1" spans="1:6">
      <c r="A16" s="1071">
        <v>11</v>
      </c>
      <c r="B16" s="1072" t="s">
        <v>457</v>
      </c>
      <c r="C16" s="1073"/>
      <c r="D16" s="1074" t="s">
        <v>450</v>
      </c>
      <c r="E16" s="1074">
        <v>543</v>
      </c>
      <c r="F16" s="1076"/>
    </row>
    <row r="17" ht="24" customHeight="1" spans="1:6">
      <c r="A17" s="1071">
        <v>12</v>
      </c>
      <c r="B17" s="1072" t="s">
        <v>458</v>
      </c>
      <c r="C17" s="1073"/>
      <c r="D17" s="1074" t="s">
        <v>450</v>
      </c>
      <c r="E17" s="1074">
        <v>1250</v>
      </c>
      <c r="F17" s="1076"/>
    </row>
    <row r="18" ht="24" customHeight="1" spans="1:6">
      <c r="A18" s="1071">
        <v>13</v>
      </c>
      <c r="B18" s="1072" t="s">
        <v>459</v>
      </c>
      <c r="C18" s="1073"/>
      <c r="D18" s="1074" t="s">
        <v>450</v>
      </c>
      <c r="E18" s="1074">
        <v>1365</v>
      </c>
      <c r="F18" s="1076"/>
    </row>
    <row r="19" ht="24" customHeight="1" spans="1:6">
      <c r="A19" s="1071">
        <v>14</v>
      </c>
      <c r="B19" s="1072" t="s">
        <v>460</v>
      </c>
      <c r="C19" s="1073"/>
      <c r="D19" s="1074" t="s">
        <v>443</v>
      </c>
      <c r="E19" s="1074">
        <v>2780</v>
      </c>
      <c r="F19" s="1076"/>
    </row>
    <row r="20" ht="24" customHeight="1" spans="1:6">
      <c r="A20" s="1071">
        <v>15</v>
      </c>
      <c r="B20" s="1072" t="s">
        <v>461</v>
      </c>
      <c r="C20" s="1073"/>
      <c r="D20" s="1074" t="s">
        <v>452</v>
      </c>
      <c r="E20" s="1074">
        <v>1264</v>
      </c>
      <c r="F20" s="1076"/>
    </row>
    <row r="21" ht="24" customHeight="1" spans="1:6">
      <c r="A21" s="1071">
        <v>16</v>
      </c>
      <c r="B21" s="1072" t="s">
        <v>462</v>
      </c>
      <c r="C21" s="1073"/>
      <c r="D21" s="1074" t="s">
        <v>443</v>
      </c>
      <c r="E21" s="1074">
        <v>466</v>
      </c>
      <c r="F21" s="1076"/>
    </row>
    <row r="22" ht="24" customHeight="1" spans="1:6">
      <c r="A22" s="1071">
        <v>17</v>
      </c>
      <c r="B22" s="1072" t="s">
        <v>449</v>
      </c>
      <c r="C22" s="1073"/>
      <c r="D22" s="1074" t="s">
        <v>450</v>
      </c>
      <c r="E22" s="1074">
        <v>480</v>
      </c>
      <c r="F22" s="1076"/>
    </row>
    <row r="23" ht="24" customHeight="1" spans="1:6">
      <c r="A23" s="1071">
        <v>18</v>
      </c>
      <c r="B23" s="1072" t="s">
        <v>463</v>
      </c>
      <c r="C23" s="1073" t="s">
        <v>464</v>
      </c>
      <c r="D23" s="1074" t="s">
        <v>450</v>
      </c>
      <c r="E23" s="1074">
        <v>245</v>
      </c>
      <c r="F23" s="1076"/>
    </row>
    <row r="24" ht="24" customHeight="1" spans="1:6">
      <c r="A24" s="1071">
        <v>19</v>
      </c>
      <c r="B24" s="1072" t="s">
        <v>463</v>
      </c>
      <c r="C24" s="1073" t="s">
        <v>465</v>
      </c>
      <c r="D24" s="1074" t="s">
        <v>450</v>
      </c>
      <c r="E24" s="1074">
        <v>120</v>
      </c>
      <c r="F24" s="1076"/>
    </row>
    <row r="25" ht="24" customHeight="1" spans="1:6">
      <c r="A25" s="1071">
        <v>20</v>
      </c>
      <c r="B25" s="1072" t="s">
        <v>463</v>
      </c>
      <c r="C25" s="1073" t="s">
        <v>466</v>
      </c>
      <c r="D25" s="1074" t="s">
        <v>450</v>
      </c>
      <c r="E25" s="1074">
        <v>80</v>
      </c>
      <c r="F25" s="1076"/>
    </row>
    <row r="26" ht="24" customHeight="1" spans="1:6">
      <c r="A26" s="1071">
        <v>21</v>
      </c>
      <c r="B26" s="1072" t="s">
        <v>463</v>
      </c>
      <c r="C26" s="1073" t="s">
        <v>467</v>
      </c>
      <c r="D26" s="1074" t="s">
        <v>450</v>
      </c>
      <c r="E26" s="1074">
        <v>10</v>
      </c>
      <c r="F26" s="1076"/>
    </row>
    <row r="27" ht="24" customHeight="1" spans="1:6">
      <c r="A27" s="1071">
        <v>22</v>
      </c>
      <c r="B27" s="1072" t="s">
        <v>468</v>
      </c>
      <c r="C27" s="1073" t="s">
        <v>469</v>
      </c>
      <c r="D27" s="1074" t="s">
        <v>450</v>
      </c>
      <c r="E27" s="1074">
        <v>100</v>
      </c>
      <c r="F27" s="1076"/>
    </row>
    <row r="28" ht="24" customHeight="1" spans="1:6">
      <c r="A28" s="1071">
        <v>23</v>
      </c>
      <c r="B28" s="1072" t="s">
        <v>451</v>
      </c>
      <c r="C28" s="1073"/>
      <c r="D28" s="1074" t="s">
        <v>452</v>
      </c>
      <c r="E28" s="1074">
        <v>128</v>
      </c>
      <c r="F28" s="1076"/>
    </row>
    <row r="29" ht="24" customHeight="1" spans="1:6">
      <c r="A29" s="1071">
        <v>24</v>
      </c>
      <c r="B29" s="1072" t="s">
        <v>470</v>
      </c>
      <c r="C29" s="1073" t="s">
        <v>471</v>
      </c>
      <c r="D29" s="1074" t="s">
        <v>450</v>
      </c>
      <c r="E29" s="1074">
        <v>1200</v>
      </c>
      <c r="F29" s="1076"/>
    </row>
    <row r="30" ht="24" customHeight="1" spans="1:6">
      <c r="A30" s="1071">
        <v>25</v>
      </c>
      <c r="B30" s="1072" t="s">
        <v>470</v>
      </c>
      <c r="C30" s="1073" t="s">
        <v>472</v>
      </c>
      <c r="D30" s="1074" t="s">
        <v>450</v>
      </c>
      <c r="E30" s="1074">
        <v>567</v>
      </c>
      <c r="F30" s="1076"/>
    </row>
    <row r="31" ht="24" customHeight="1" spans="1:6">
      <c r="A31" s="1071">
        <v>26</v>
      </c>
      <c r="B31" s="1072" t="s">
        <v>473</v>
      </c>
      <c r="C31" s="1073"/>
      <c r="D31" s="1074" t="s">
        <v>443</v>
      </c>
      <c r="E31" s="1074">
        <v>596</v>
      </c>
      <c r="F31" s="1076"/>
    </row>
    <row r="32" ht="24" customHeight="1" spans="1:6">
      <c r="A32" s="1071">
        <v>27</v>
      </c>
      <c r="B32" s="1072" t="s">
        <v>474</v>
      </c>
      <c r="C32" s="1073"/>
      <c r="D32" s="1074" t="s">
        <v>443</v>
      </c>
      <c r="E32" s="1074">
        <v>75</v>
      </c>
      <c r="F32" s="1076"/>
    </row>
    <row r="33" ht="24" customHeight="1" spans="1:6">
      <c r="A33" s="1071">
        <v>28</v>
      </c>
      <c r="B33" s="1072" t="s">
        <v>475</v>
      </c>
      <c r="C33" s="1073"/>
      <c r="D33" s="1074" t="s">
        <v>443</v>
      </c>
      <c r="E33" s="1074">
        <v>596</v>
      </c>
      <c r="F33" s="1076"/>
    </row>
    <row r="34" ht="24" customHeight="1" spans="1:6">
      <c r="A34" s="1071">
        <v>29</v>
      </c>
      <c r="B34" s="1072" t="s">
        <v>476</v>
      </c>
      <c r="C34" s="1073"/>
      <c r="D34" s="1074" t="s">
        <v>443</v>
      </c>
      <c r="E34" s="1074">
        <v>596</v>
      </c>
      <c r="F34" s="1076"/>
    </row>
    <row r="35" ht="24" customHeight="1" spans="1:6">
      <c r="A35" s="1071">
        <v>30</v>
      </c>
      <c r="B35" s="1072" t="s">
        <v>477</v>
      </c>
      <c r="C35" s="1073" t="s">
        <v>478</v>
      </c>
      <c r="D35" s="1074" t="s">
        <v>450</v>
      </c>
      <c r="E35" s="1074">
        <v>128.9972</v>
      </c>
      <c r="F35" s="1076"/>
    </row>
    <row r="36" ht="24" customHeight="1" spans="1:6">
      <c r="A36" s="1071">
        <v>31</v>
      </c>
      <c r="B36" s="1072" t="s">
        <v>479</v>
      </c>
      <c r="C36" s="1077" t="s">
        <v>480</v>
      </c>
      <c r="D36" s="1074" t="s">
        <v>481</v>
      </c>
      <c r="E36" s="1074">
        <v>43</v>
      </c>
      <c r="F36" s="1076"/>
    </row>
    <row r="37" ht="24" customHeight="1" spans="1:6">
      <c r="A37" s="1071">
        <v>32</v>
      </c>
      <c r="B37" s="1072" t="s">
        <v>482</v>
      </c>
      <c r="C37" s="1077" t="s">
        <v>480</v>
      </c>
      <c r="D37" s="1074" t="s">
        <v>481</v>
      </c>
      <c r="E37" s="1074">
        <v>20</v>
      </c>
      <c r="F37" s="1076"/>
    </row>
    <row r="38" ht="24" customHeight="1" spans="1:6">
      <c r="A38" s="1071">
        <v>33</v>
      </c>
      <c r="B38" s="1072" t="s">
        <v>483</v>
      </c>
      <c r="C38" s="1077" t="s">
        <v>480</v>
      </c>
      <c r="D38" s="1074" t="s">
        <v>481</v>
      </c>
      <c r="E38" s="1074">
        <v>44</v>
      </c>
      <c r="F38" s="1076"/>
    </row>
    <row r="39" ht="24" customHeight="1" spans="1:6">
      <c r="A39" s="1071">
        <v>34</v>
      </c>
      <c r="B39" s="1072" t="s">
        <v>484</v>
      </c>
      <c r="C39" s="1077" t="s">
        <v>480</v>
      </c>
      <c r="D39" s="1074" t="s">
        <v>481</v>
      </c>
      <c r="E39" s="1074">
        <f>328-50</f>
        <v>278</v>
      </c>
      <c r="F39" s="1076"/>
    </row>
    <row r="40" ht="24" customHeight="1" spans="1:6">
      <c r="A40" s="1071">
        <v>35</v>
      </c>
      <c r="B40" s="1072" t="s">
        <v>485</v>
      </c>
      <c r="C40" s="1077" t="s">
        <v>480</v>
      </c>
      <c r="D40" s="1074" t="s">
        <v>481</v>
      </c>
      <c r="E40" s="1074">
        <v>128</v>
      </c>
      <c r="F40" s="1076"/>
    </row>
    <row r="41" ht="24" customHeight="1" spans="1:6">
      <c r="A41" s="1071">
        <v>36</v>
      </c>
      <c r="B41" s="1072" t="s">
        <v>486</v>
      </c>
      <c r="C41" s="1077" t="s">
        <v>480</v>
      </c>
      <c r="D41" s="1074" t="s">
        <v>481</v>
      </c>
      <c r="E41" s="1074">
        <v>1</v>
      </c>
      <c r="F41" s="1076"/>
    </row>
    <row r="42" ht="24" customHeight="1" spans="1:6">
      <c r="A42" s="1071">
        <v>37</v>
      </c>
      <c r="B42" s="1072" t="s">
        <v>487</v>
      </c>
      <c r="C42" s="1077" t="s">
        <v>480</v>
      </c>
      <c r="D42" s="1074" t="s">
        <v>481</v>
      </c>
      <c r="E42" s="1074">
        <v>21</v>
      </c>
      <c r="F42" s="1076"/>
    </row>
    <row r="43" ht="24" customHeight="1" spans="1:6">
      <c r="A43" s="1071">
        <v>38</v>
      </c>
      <c r="B43" s="1072" t="s">
        <v>488</v>
      </c>
      <c r="C43" s="1077" t="s">
        <v>480</v>
      </c>
      <c r="D43" s="1074" t="s">
        <v>481</v>
      </c>
      <c r="E43" s="1074">
        <v>67</v>
      </c>
      <c r="F43" s="1076"/>
    </row>
    <row r="44" ht="24" customHeight="1" spans="1:6">
      <c r="A44" s="1071">
        <v>39</v>
      </c>
      <c r="B44" s="1072" t="s">
        <v>489</v>
      </c>
      <c r="C44" s="1077" t="s">
        <v>480</v>
      </c>
      <c r="D44" s="1074" t="s">
        <v>481</v>
      </c>
      <c r="E44" s="1074">
        <v>1</v>
      </c>
      <c r="F44" s="1076"/>
    </row>
    <row r="45" ht="24" customHeight="1" spans="1:6">
      <c r="A45" s="1071">
        <v>40</v>
      </c>
      <c r="B45" s="1072" t="s">
        <v>490</v>
      </c>
      <c r="C45" s="1077" t="s">
        <v>480</v>
      </c>
      <c r="D45" s="1074" t="s">
        <v>481</v>
      </c>
      <c r="E45" s="1074">
        <v>23</v>
      </c>
      <c r="F45" s="1076"/>
    </row>
    <row r="46" ht="24" customHeight="1" spans="1:6">
      <c r="A46" s="1071">
        <v>41</v>
      </c>
      <c r="B46" s="1072" t="s">
        <v>491</v>
      </c>
      <c r="C46" s="1077" t="s">
        <v>480</v>
      </c>
      <c r="D46" s="1074" t="s">
        <v>481</v>
      </c>
      <c r="E46" s="1074">
        <v>1</v>
      </c>
      <c r="F46" s="1076"/>
    </row>
    <row r="47" ht="24" customHeight="1" spans="1:6">
      <c r="A47" s="1071">
        <v>42</v>
      </c>
      <c r="B47" s="1072" t="s">
        <v>492</v>
      </c>
      <c r="C47" s="1077" t="s">
        <v>480</v>
      </c>
      <c r="D47" s="1074" t="s">
        <v>481</v>
      </c>
      <c r="E47" s="1074">
        <v>21</v>
      </c>
      <c r="F47" s="1076"/>
    </row>
    <row r="48" ht="24" customHeight="1" spans="1:6">
      <c r="A48" s="1071">
        <v>43</v>
      </c>
      <c r="B48" s="1072" t="s">
        <v>493</v>
      </c>
      <c r="C48" s="1077" t="s">
        <v>480</v>
      </c>
      <c r="D48" s="1074" t="s">
        <v>481</v>
      </c>
      <c r="E48" s="1074">
        <v>1</v>
      </c>
      <c r="F48" s="1076"/>
    </row>
    <row r="49" ht="24" customHeight="1" spans="1:6">
      <c r="A49" s="1071">
        <v>44</v>
      </c>
      <c r="B49" s="1072" t="s">
        <v>494</v>
      </c>
      <c r="C49" s="1077" t="s">
        <v>480</v>
      </c>
      <c r="D49" s="1074" t="s">
        <v>481</v>
      </c>
      <c r="E49" s="1074">
        <v>21</v>
      </c>
      <c r="F49" s="1076"/>
    </row>
    <row r="50" ht="24" customHeight="1" spans="1:6">
      <c r="A50" s="1071">
        <v>45</v>
      </c>
      <c r="B50" s="1072" t="s">
        <v>495</v>
      </c>
      <c r="C50" s="1077" t="s">
        <v>480</v>
      </c>
      <c r="D50" s="1074" t="s">
        <v>481</v>
      </c>
      <c r="E50" s="1074">
        <v>1</v>
      </c>
      <c r="F50" s="1076"/>
    </row>
    <row r="51" ht="24" customHeight="1" spans="1:6">
      <c r="A51" s="1071">
        <v>46</v>
      </c>
      <c r="B51" s="1072" t="s">
        <v>496</v>
      </c>
      <c r="C51" s="1077" t="s">
        <v>480</v>
      </c>
      <c r="D51" s="1074" t="s">
        <v>481</v>
      </c>
      <c r="E51" s="1074">
        <v>20</v>
      </c>
      <c r="F51" s="1076"/>
    </row>
    <row r="52" ht="24" customHeight="1" spans="1:6">
      <c r="A52" s="1071">
        <v>47</v>
      </c>
      <c r="B52" s="1072" t="s">
        <v>497</v>
      </c>
      <c r="C52" s="1077" t="s">
        <v>480</v>
      </c>
      <c r="D52" s="1074" t="s">
        <v>481</v>
      </c>
      <c r="E52" s="1074">
        <v>1</v>
      </c>
      <c r="F52" s="1076"/>
    </row>
    <row r="53" ht="24" customHeight="1" spans="1:6">
      <c r="A53" s="1071">
        <v>48</v>
      </c>
      <c r="B53" s="1072" t="s">
        <v>498</v>
      </c>
      <c r="C53" s="1077" t="s">
        <v>480</v>
      </c>
      <c r="D53" s="1074" t="s">
        <v>481</v>
      </c>
      <c r="E53" s="1074">
        <v>1</v>
      </c>
      <c r="F53" s="1076"/>
    </row>
    <row r="54" ht="24" customHeight="1" spans="1:6">
      <c r="A54" s="1076"/>
      <c r="B54" s="1076"/>
      <c r="C54" s="1076"/>
      <c r="D54" s="1076"/>
      <c r="E54" s="1076"/>
      <c r="F54" s="1076"/>
    </row>
    <row r="55" ht="79" customHeight="1" spans="1:6">
      <c r="A55" s="1078" t="s">
        <v>499</v>
      </c>
      <c r="B55" s="1079"/>
      <c r="C55" s="1079"/>
      <c r="D55" s="1079"/>
      <c r="E55" s="1079"/>
      <c r="F55" s="1079"/>
    </row>
    <row r="56" customHeight="1" spans="1:6">
      <c r="A56" s="138"/>
      <c r="B56" s="742"/>
      <c r="C56" s="742"/>
      <c r="E56" s="150"/>
      <c r="F56" s="1080"/>
    </row>
    <row r="57" customHeight="1" spans="1:6">
      <c r="A57" s="138"/>
      <c r="E57" s="150"/>
      <c r="F57" s="1080"/>
    </row>
    <row r="58" customHeight="1" spans="6:6">
      <c r="F58" s="1080"/>
    </row>
    <row r="59" customHeight="1" spans="6:6">
      <c r="F59" s="1080"/>
    </row>
    <row r="60" customHeight="1" spans="6:6">
      <c r="F60" s="1080"/>
    </row>
    <row r="61" customHeight="1" spans="6:6">
      <c r="F61" s="1080"/>
    </row>
  </sheetData>
  <autoFilter ref="A5:F55"/>
  <mergeCells count="8">
    <mergeCell ref="A2:F2"/>
    <mergeCell ref="A55:F55"/>
    <mergeCell ref="A4:A5"/>
    <mergeCell ref="B4:B5"/>
    <mergeCell ref="C4:C5"/>
    <mergeCell ref="D4:D5"/>
    <mergeCell ref="E4:E5"/>
    <mergeCell ref="F4:F5"/>
  </mergeCells>
  <hyperlinks>
    <hyperlink ref="A1" location="索引目录!E22" display="返回索引页"/>
  </hyperlinks>
  <printOptions horizontalCentered="1"/>
  <pageMargins left="0.393055555555556" right="0.393055555555556" top="0.393055555555556" bottom="0.393055555555556" header="0.0388888888888889" footer="0.0388888888888889"/>
  <pageSetup paperSize="9" fitToHeight="0" orientation="portrait"/>
  <headerFooter alignWithMargins="0">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6"/>
  <sheetViews>
    <sheetView topLeftCell="B1" workbookViewId="0">
      <selection activeCell="L1" sqref="L1:M6"/>
    </sheetView>
  </sheetViews>
  <sheetFormatPr defaultColWidth="9" defaultRowHeight="15.75" outlineLevelRow="5"/>
  <cols>
    <col min="2" max="2" width="13.9166666666667" customWidth="1"/>
    <col min="3" max="4" width="15" customWidth="1"/>
    <col min="8" max="9" width="15.5833333333333" customWidth="1"/>
    <col min="12" max="12" width="12.3333333333333" customWidth="1"/>
    <col min="13" max="13" width="11.25" customWidth="1"/>
  </cols>
  <sheetData>
    <row r="1" spans="1:13">
      <c r="A1" s="902" t="s">
        <v>500</v>
      </c>
      <c r="B1" s="902" t="s">
        <v>501</v>
      </c>
      <c r="C1" s="902" t="s">
        <v>502</v>
      </c>
      <c r="D1" s="1047" t="s">
        <v>503</v>
      </c>
      <c r="G1" s="903"/>
      <c r="H1" s="1048" t="s">
        <v>504</v>
      </c>
      <c r="I1" s="1048" t="s">
        <v>505</v>
      </c>
      <c r="L1" s="905" t="s">
        <v>506</v>
      </c>
      <c r="M1" s="906"/>
    </row>
    <row r="2" spans="1:13">
      <c r="A2" s="903" t="s">
        <v>507</v>
      </c>
      <c r="B2" s="1049">
        <f>'T8912-14'!B3+'T8912-14'!E3+'T8912-14'!I3+'YM8005-17'!B3+'YM8005-17'!G3+'YM8005-17'!K3+'YM8005-17'!B10</f>
        <v>47578252.37</v>
      </c>
      <c r="C2" s="904">
        <f>'YM8005-17'!G10+'YM8005-17'!K10+'YM8005-17'!B18</f>
        <v>18615875.36</v>
      </c>
      <c r="D2" s="1049">
        <f>B2+C2</f>
        <v>66194127.73</v>
      </c>
      <c r="G2" s="903" t="s">
        <v>507</v>
      </c>
      <c r="H2" s="903"/>
      <c r="I2" s="903"/>
      <c r="L2" s="905" t="s">
        <v>508</v>
      </c>
      <c r="M2" s="906"/>
    </row>
    <row r="3" spans="1:13">
      <c r="A3" s="903" t="s">
        <v>509</v>
      </c>
      <c r="B3" s="1049">
        <f>'T8912-14'!B4+'T8912-14'!E4+'T8912-14'!I4+'YM8005-17'!B4+'YM8005-17'!G4+'YM8005-17'!K4+'YM8005-17'!B11</f>
        <v>9171834.92</v>
      </c>
      <c r="C3" s="904">
        <f>'YM8005-17'!G11+'YM8005-17'!K11+'YM8005-17'!B19</f>
        <v>2547006.41</v>
      </c>
      <c r="D3" s="1049">
        <f t="shared" ref="D3:D5" si="0">B3+C3</f>
        <v>11718841.33</v>
      </c>
      <c r="G3" s="903" t="s">
        <v>509</v>
      </c>
      <c r="H3" s="1049">
        <f>B3*工资调整系数!L3</f>
        <v>18005746.6483944</v>
      </c>
      <c r="I3" s="1049">
        <f>C3*工资调整系数!M3</f>
        <v>4562177.47282438</v>
      </c>
      <c r="L3" s="905" t="s">
        <v>510</v>
      </c>
      <c r="M3" s="906"/>
    </row>
    <row r="4" spans="1:13">
      <c r="A4" s="903" t="s">
        <v>511</v>
      </c>
      <c r="B4" s="1049">
        <f>'T8912-14'!B5+'T8912-14'!E5+'T8912-14'!I5+'YM8005-17'!B5+'YM8005-17'!G5+'YM8005-17'!K5+'YM8005-17'!B12</f>
        <v>32163670.16</v>
      </c>
      <c r="C4" s="904">
        <f>'YM8005-17'!G12+'YM8005-17'!K12+'YM8005-17'!B20</f>
        <v>18247093.29</v>
      </c>
      <c r="D4" s="1049">
        <f t="shared" si="0"/>
        <v>50410763.45</v>
      </c>
      <c r="E4" t="s">
        <v>512</v>
      </c>
      <c r="G4" s="903" t="s">
        <v>511</v>
      </c>
      <c r="H4" s="903"/>
      <c r="I4" s="903"/>
      <c r="L4" s="905" t="s">
        <v>513</v>
      </c>
      <c r="M4" s="906"/>
    </row>
    <row r="5" spans="1:13">
      <c r="A5" s="903" t="s">
        <v>157</v>
      </c>
      <c r="B5" s="1049">
        <f>SUM(B2:B4)</f>
        <v>88913757.45</v>
      </c>
      <c r="C5" s="904">
        <f>SUM(C2:C4)</f>
        <v>39409975.06</v>
      </c>
      <c r="D5" s="1050">
        <f t="shared" si="0"/>
        <v>128323732.51</v>
      </c>
      <c r="G5" s="903" t="s">
        <v>157</v>
      </c>
      <c r="H5" s="1051">
        <f>SUM(H2:H4)</f>
        <v>18005746.6483944</v>
      </c>
      <c r="I5" s="1051">
        <f>SUM(I2:I4)</f>
        <v>4562177.47282438</v>
      </c>
      <c r="L5" s="905" t="s">
        <v>514</v>
      </c>
      <c r="M5" s="906"/>
    </row>
    <row r="6" spans="7:13">
      <c r="G6" s="1047" t="s">
        <v>503</v>
      </c>
      <c r="H6" s="1052">
        <f>H5+I5</f>
        <v>22567924.1212188</v>
      </c>
      <c r="I6" s="1052"/>
      <c r="L6" s="903" t="s">
        <v>515</v>
      </c>
      <c r="M6" s="906">
        <f>M2*(1-M5)/10000</f>
        <v>0</v>
      </c>
    </row>
  </sheetData>
  <mergeCells count="1">
    <mergeCell ref="H6:I6"/>
  </mergeCells>
  <pageMargins left="0.699305555555556" right="0.699305555555556"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2:M55"/>
  <sheetViews>
    <sheetView topLeftCell="A31" workbookViewId="0">
      <selection activeCell="L48" sqref="L48"/>
    </sheetView>
  </sheetViews>
  <sheetFormatPr defaultColWidth="9" defaultRowHeight="16.25" customHeight="1"/>
  <cols>
    <col min="1" max="10" width="9" style="928"/>
    <col min="11" max="13" width="22.6666666666667" style="928" customWidth="1"/>
    <col min="14" max="16384" width="9" style="928"/>
  </cols>
  <sheetData>
    <row r="12" customHeight="1" spans="1:1">
      <c r="A12" s="139" t="s">
        <v>516</v>
      </c>
    </row>
    <row r="30" customHeight="1" spans="1:1">
      <c r="A30" s="928" t="s">
        <v>516</v>
      </c>
    </row>
    <row r="50" customHeight="1" spans="1:1">
      <c r="A50" s="928" t="s">
        <v>516</v>
      </c>
    </row>
    <row r="52" customHeight="1" spans="11:13">
      <c r="K52" s="164" t="s">
        <v>517</v>
      </c>
      <c r="L52" s="164" t="s">
        <v>518</v>
      </c>
      <c r="M52" s="164" t="s">
        <v>519</v>
      </c>
    </row>
    <row r="53" customHeight="1" spans="11:13">
      <c r="K53" s="1042">
        <v>0.333333333333333</v>
      </c>
      <c r="L53" s="1042">
        <v>0.333333333333333</v>
      </c>
      <c r="M53" s="1042">
        <v>0.333333333333333</v>
      </c>
    </row>
    <row r="54" customHeight="1" spans="1:13">
      <c r="A54" s="139" t="s">
        <v>520</v>
      </c>
      <c r="B54" s="139"/>
      <c r="C54" s="139"/>
      <c r="D54" s="1041">
        <v>10000</v>
      </c>
      <c r="E54" s="139" t="s">
        <v>521</v>
      </c>
      <c r="K54" s="1043">
        <v>10000</v>
      </c>
      <c r="L54" s="1043">
        <v>10000</v>
      </c>
      <c r="M54" s="1043">
        <v>10000</v>
      </c>
    </row>
    <row r="55" customHeight="1" spans="11:13">
      <c r="K55" s="1044">
        <f>ROUND((K54+L54+M54)/3,-2)</f>
        <v>10000</v>
      </c>
      <c r="L55" s="1045"/>
      <c r="M55" s="1046"/>
    </row>
  </sheetData>
  <mergeCells count="1">
    <mergeCell ref="K55:M55"/>
  </mergeCells>
  <pageMargins left="0.699305555555556" right="0.699305555555556" top="0.75" bottom="0.75" header="0.3" footer="0.3"/>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C00000"/>
  </sheetPr>
  <dimension ref="B2:B5"/>
  <sheetViews>
    <sheetView workbookViewId="0">
      <selection activeCell="B17" sqref="B17"/>
    </sheetView>
  </sheetViews>
  <sheetFormatPr defaultColWidth="9" defaultRowHeight="16.25" customHeight="1" outlineLevelRow="4" outlineLevelCol="1"/>
  <cols>
    <col min="1" max="1" width="9" style="928"/>
    <col min="2" max="2" width="92.5" style="928" customWidth="1"/>
    <col min="3" max="3" width="11.8333333333333" style="928" customWidth="1"/>
    <col min="4" max="16384" width="9" style="928"/>
  </cols>
  <sheetData>
    <row r="2" customHeight="1" spans="2:2">
      <c r="B2" s="928" t="s">
        <v>522</v>
      </c>
    </row>
    <row r="3" customHeight="1" spans="2:2">
      <c r="B3" s="928" t="s">
        <v>523</v>
      </c>
    </row>
    <row r="4" customHeight="1" spans="2:2">
      <c r="B4" s="928" t="s">
        <v>524</v>
      </c>
    </row>
    <row r="5" customHeight="1" spans="2:2">
      <c r="B5" s="928" t="s">
        <v>525</v>
      </c>
    </row>
  </sheetData>
  <pageMargins left="0.699305555555556" right="0.699305555555556"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J93"/>
  <sheetViews>
    <sheetView workbookViewId="0">
      <selection activeCell="B54" sqref="B54:E54"/>
    </sheetView>
  </sheetViews>
  <sheetFormatPr defaultColWidth="9" defaultRowHeight="15.4" customHeight="1"/>
  <cols>
    <col min="1" max="1" width="9" style="1034"/>
    <col min="2" max="2" width="16.3333333333333" style="1034" customWidth="1"/>
    <col min="3" max="3" width="19.0833333333333" style="1034" customWidth="1"/>
    <col min="4" max="9" width="9" style="1034"/>
    <col min="10" max="10" width="9" style="1035"/>
    <col min="11" max="257" width="9" style="1034"/>
    <col min="258" max="258" width="16.3333333333333" style="1034" customWidth="1"/>
    <col min="259" max="259" width="19.0833333333333" style="1034" customWidth="1"/>
    <col min="260" max="513" width="9" style="1034"/>
    <col min="514" max="514" width="16.3333333333333" style="1034" customWidth="1"/>
    <col min="515" max="515" width="19.0833333333333" style="1034" customWidth="1"/>
    <col min="516" max="769" width="9" style="1034"/>
    <col min="770" max="770" width="16.3333333333333" style="1034" customWidth="1"/>
    <col min="771" max="771" width="19.0833333333333" style="1034" customWidth="1"/>
    <col min="772" max="1025" width="9" style="1034"/>
    <col min="1026" max="1026" width="16.3333333333333" style="1034" customWidth="1"/>
    <col min="1027" max="1027" width="19.0833333333333" style="1034" customWidth="1"/>
    <col min="1028" max="1281" width="9" style="1034"/>
    <col min="1282" max="1282" width="16.3333333333333" style="1034" customWidth="1"/>
    <col min="1283" max="1283" width="19.0833333333333" style="1034" customWidth="1"/>
    <col min="1284" max="1537" width="9" style="1034"/>
    <col min="1538" max="1538" width="16.3333333333333" style="1034" customWidth="1"/>
    <col min="1539" max="1539" width="19.0833333333333" style="1034" customWidth="1"/>
    <col min="1540" max="1793" width="9" style="1034"/>
    <col min="1794" max="1794" width="16.3333333333333" style="1034" customWidth="1"/>
    <col min="1795" max="1795" width="19.0833333333333" style="1034" customWidth="1"/>
    <col min="1796" max="2049" width="9" style="1034"/>
    <col min="2050" max="2050" width="16.3333333333333" style="1034" customWidth="1"/>
    <col min="2051" max="2051" width="19.0833333333333" style="1034" customWidth="1"/>
    <col min="2052" max="2305" width="9" style="1034"/>
    <col min="2306" max="2306" width="16.3333333333333" style="1034" customWidth="1"/>
    <col min="2307" max="2307" width="19.0833333333333" style="1034" customWidth="1"/>
    <col min="2308" max="2561" width="9" style="1034"/>
    <col min="2562" max="2562" width="16.3333333333333" style="1034" customWidth="1"/>
    <col min="2563" max="2563" width="19.0833333333333" style="1034" customWidth="1"/>
    <col min="2564" max="2817" width="9" style="1034"/>
    <col min="2818" max="2818" width="16.3333333333333" style="1034" customWidth="1"/>
    <col min="2819" max="2819" width="19.0833333333333" style="1034" customWidth="1"/>
    <col min="2820" max="3073" width="9" style="1034"/>
    <col min="3074" max="3074" width="16.3333333333333" style="1034" customWidth="1"/>
    <col min="3075" max="3075" width="19.0833333333333" style="1034" customWidth="1"/>
    <col min="3076" max="3329" width="9" style="1034"/>
    <col min="3330" max="3330" width="16.3333333333333" style="1034" customWidth="1"/>
    <col min="3331" max="3331" width="19.0833333333333" style="1034" customWidth="1"/>
    <col min="3332" max="3585" width="9" style="1034"/>
    <col min="3586" max="3586" width="16.3333333333333" style="1034" customWidth="1"/>
    <col min="3587" max="3587" width="19.0833333333333" style="1034" customWidth="1"/>
    <col min="3588" max="3841" width="9" style="1034"/>
    <col min="3842" max="3842" width="16.3333333333333" style="1034" customWidth="1"/>
    <col min="3843" max="3843" width="19.0833333333333" style="1034" customWidth="1"/>
    <col min="3844" max="4097" width="9" style="1034"/>
    <col min="4098" max="4098" width="16.3333333333333" style="1034" customWidth="1"/>
    <col min="4099" max="4099" width="19.0833333333333" style="1034" customWidth="1"/>
    <col min="4100" max="4353" width="9" style="1034"/>
    <col min="4354" max="4354" width="16.3333333333333" style="1034" customWidth="1"/>
    <col min="4355" max="4355" width="19.0833333333333" style="1034" customWidth="1"/>
    <col min="4356" max="4609" width="9" style="1034"/>
    <col min="4610" max="4610" width="16.3333333333333" style="1034" customWidth="1"/>
    <col min="4611" max="4611" width="19.0833333333333" style="1034" customWidth="1"/>
    <col min="4612" max="4865" width="9" style="1034"/>
    <col min="4866" max="4866" width="16.3333333333333" style="1034" customWidth="1"/>
    <col min="4867" max="4867" width="19.0833333333333" style="1034" customWidth="1"/>
    <col min="4868" max="5121" width="9" style="1034"/>
    <col min="5122" max="5122" width="16.3333333333333" style="1034" customWidth="1"/>
    <col min="5123" max="5123" width="19.0833333333333" style="1034" customWidth="1"/>
    <col min="5124" max="5377" width="9" style="1034"/>
    <col min="5378" max="5378" width="16.3333333333333" style="1034" customWidth="1"/>
    <col min="5379" max="5379" width="19.0833333333333" style="1034" customWidth="1"/>
    <col min="5380" max="5633" width="9" style="1034"/>
    <col min="5634" max="5634" width="16.3333333333333" style="1034" customWidth="1"/>
    <col min="5635" max="5635" width="19.0833333333333" style="1034" customWidth="1"/>
    <col min="5636" max="5889" width="9" style="1034"/>
    <col min="5890" max="5890" width="16.3333333333333" style="1034" customWidth="1"/>
    <col min="5891" max="5891" width="19.0833333333333" style="1034" customWidth="1"/>
    <col min="5892" max="6145" width="9" style="1034"/>
    <col min="6146" max="6146" width="16.3333333333333" style="1034" customWidth="1"/>
    <col min="6147" max="6147" width="19.0833333333333" style="1034" customWidth="1"/>
    <col min="6148" max="6401" width="9" style="1034"/>
    <col min="6402" max="6402" width="16.3333333333333" style="1034" customWidth="1"/>
    <col min="6403" max="6403" width="19.0833333333333" style="1034" customWidth="1"/>
    <col min="6404" max="6657" width="9" style="1034"/>
    <col min="6658" max="6658" width="16.3333333333333" style="1034" customWidth="1"/>
    <col min="6659" max="6659" width="19.0833333333333" style="1034" customWidth="1"/>
    <col min="6660" max="6913" width="9" style="1034"/>
    <col min="6914" max="6914" width="16.3333333333333" style="1034" customWidth="1"/>
    <col min="6915" max="6915" width="19.0833333333333" style="1034" customWidth="1"/>
    <col min="6916" max="7169" width="9" style="1034"/>
    <col min="7170" max="7170" width="16.3333333333333" style="1034" customWidth="1"/>
    <col min="7171" max="7171" width="19.0833333333333" style="1034" customWidth="1"/>
    <col min="7172" max="7425" width="9" style="1034"/>
    <col min="7426" max="7426" width="16.3333333333333" style="1034" customWidth="1"/>
    <col min="7427" max="7427" width="19.0833333333333" style="1034" customWidth="1"/>
    <col min="7428" max="7681" width="9" style="1034"/>
    <col min="7682" max="7682" width="16.3333333333333" style="1034" customWidth="1"/>
    <col min="7683" max="7683" width="19.0833333333333" style="1034" customWidth="1"/>
    <col min="7684" max="7937" width="9" style="1034"/>
    <col min="7938" max="7938" width="16.3333333333333" style="1034" customWidth="1"/>
    <col min="7939" max="7939" width="19.0833333333333" style="1034" customWidth="1"/>
    <col min="7940" max="8193" width="9" style="1034"/>
    <col min="8194" max="8194" width="16.3333333333333" style="1034" customWidth="1"/>
    <col min="8195" max="8195" width="19.0833333333333" style="1034" customWidth="1"/>
    <col min="8196" max="8449" width="9" style="1034"/>
    <col min="8450" max="8450" width="16.3333333333333" style="1034" customWidth="1"/>
    <col min="8451" max="8451" width="19.0833333333333" style="1034" customWidth="1"/>
    <col min="8452" max="8705" width="9" style="1034"/>
    <col min="8706" max="8706" width="16.3333333333333" style="1034" customWidth="1"/>
    <col min="8707" max="8707" width="19.0833333333333" style="1034" customWidth="1"/>
    <col min="8708" max="8961" width="9" style="1034"/>
    <col min="8962" max="8962" width="16.3333333333333" style="1034" customWidth="1"/>
    <col min="8963" max="8963" width="19.0833333333333" style="1034" customWidth="1"/>
    <col min="8964" max="9217" width="9" style="1034"/>
    <col min="9218" max="9218" width="16.3333333333333" style="1034" customWidth="1"/>
    <col min="9219" max="9219" width="19.0833333333333" style="1034" customWidth="1"/>
    <col min="9220" max="9473" width="9" style="1034"/>
    <col min="9474" max="9474" width="16.3333333333333" style="1034" customWidth="1"/>
    <col min="9475" max="9475" width="19.0833333333333" style="1034" customWidth="1"/>
    <col min="9476" max="9729" width="9" style="1034"/>
    <col min="9730" max="9730" width="16.3333333333333" style="1034" customWidth="1"/>
    <col min="9731" max="9731" width="19.0833333333333" style="1034" customWidth="1"/>
    <col min="9732" max="9985" width="9" style="1034"/>
    <col min="9986" max="9986" width="16.3333333333333" style="1034" customWidth="1"/>
    <col min="9987" max="9987" width="19.0833333333333" style="1034" customWidth="1"/>
    <col min="9988" max="10241" width="9" style="1034"/>
    <col min="10242" max="10242" width="16.3333333333333" style="1034" customWidth="1"/>
    <col min="10243" max="10243" width="19.0833333333333" style="1034" customWidth="1"/>
    <col min="10244" max="10497" width="9" style="1034"/>
    <col min="10498" max="10498" width="16.3333333333333" style="1034" customWidth="1"/>
    <col min="10499" max="10499" width="19.0833333333333" style="1034" customWidth="1"/>
    <col min="10500" max="10753" width="9" style="1034"/>
    <col min="10754" max="10754" width="16.3333333333333" style="1034" customWidth="1"/>
    <col min="10755" max="10755" width="19.0833333333333" style="1034" customWidth="1"/>
    <col min="10756" max="11009" width="9" style="1034"/>
    <col min="11010" max="11010" width="16.3333333333333" style="1034" customWidth="1"/>
    <col min="11011" max="11011" width="19.0833333333333" style="1034" customWidth="1"/>
    <col min="11012" max="11265" width="9" style="1034"/>
    <col min="11266" max="11266" width="16.3333333333333" style="1034" customWidth="1"/>
    <col min="11267" max="11267" width="19.0833333333333" style="1034" customWidth="1"/>
    <col min="11268" max="11521" width="9" style="1034"/>
    <col min="11522" max="11522" width="16.3333333333333" style="1034" customWidth="1"/>
    <col min="11523" max="11523" width="19.0833333333333" style="1034" customWidth="1"/>
    <col min="11524" max="11777" width="9" style="1034"/>
    <col min="11778" max="11778" width="16.3333333333333" style="1034" customWidth="1"/>
    <col min="11779" max="11779" width="19.0833333333333" style="1034" customWidth="1"/>
    <col min="11780" max="12033" width="9" style="1034"/>
    <col min="12034" max="12034" width="16.3333333333333" style="1034" customWidth="1"/>
    <col min="12035" max="12035" width="19.0833333333333" style="1034" customWidth="1"/>
    <col min="12036" max="12289" width="9" style="1034"/>
    <col min="12290" max="12290" width="16.3333333333333" style="1034" customWidth="1"/>
    <col min="12291" max="12291" width="19.0833333333333" style="1034" customWidth="1"/>
    <col min="12292" max="12545" width="9" style="1034"/>
    <col min="12546" max="12546" width="16.3333333333333" style="1034" customWidth="1"/>
    <col min="12547" max="12547" width="19.0833333333333" style="1034" customWidth="1"/>
    <col min="12548" max="12801" width="9" style="1034"/>
    <col min="12802" max="12802" width="16.3333333333333" style="1034" customWidth="1"/>
    <col min="12803" max="12803" width="19.0833333333333" style="1034" customWidth="1"/>
    <col min="12804" max="13057" width="9" style="1034"/>
    <col min="13058" max="13058" width="16.3333333333333" style="1034" customWidth="1"/>
    <col min="13059" max="13059" width="19.0833333333333" style="1034" customWidth="1"/>
    <col min="13060" max="13313" width="9" style="1034"/>
    <col min="13314" max="13314" width="16.3333333333333" style="1034" customWidth="1"/>
    <col min="13315" max="13315" width="19.0833333333333" style="1034" customWidth="1"/>
    <col min="13316" max="13569" width="9" style="1034"/>
    <col min="13570" max="13570" width="16.3333333333333" style="1034" customWidth="1"/>
    <col min="13571" max="13571" width="19.0833333333333" style="1034" customWidth="1"/>
    <col min="13572" max="13825" width="9" style="1034"/>
    <col min="13826" max="13826" width="16.3333333333333" style="1034" customWidth="1"/>
    <col min="13827" max="13827" width="19.0833333333333" style="1034" customWidth="1"/>
    <col min="13828" max="14081" width="9" style="1034"/>
    <col min="14082" max="14082" width="16.3333333333333" style="1034" customWidth="1"/>
    <col min="14083" max="14083" width="19.0833333333333" style="1034" customWidth="1"/>
    <col min="14084" max="14337" width="9" style="1034"/>
    <col min="14338" max="14338" width="16.3333333333333" style="1034" customWidth="1"/>
    <col min="14339" max="14339" width="19.0833333333333" style="1034" customWidth="1"/>
    <col min="14340" max="14593" width="9" style="1034"/>
    <col min="14594" max="14594" width="16.3333333333333" style="1034" customWidth="1"/>
    <col min="14595" max="14595" width="19.0833333333333" style="1034" customWidth="1"/>
    <col min="14596" max="14849" width="9" style="1034"/>
    <col min="14850" max="14850" width="16.3333333333333" style="1034" customWidth="1"/>
    <col min="14851" max="14851" width="19.0833333333333" style="1034" customWidth="1"/>
    <col min="14852" max="15105" width="9" style="1034"/>
    <col min="15106" max="15106" width="16.3333333333333" style="1034" customWidth="1"/>
    <col min="15107" max="15107" width="19.0833333333333" style="1034" customWidth="1"/>
    <col min="15108" max="15361" width="9" style="1034"/>
    <col min="15362" max="15362" width="16.3333333333333" style="1034" customWidth="1"/>
    <col min="15363" max="15363" width="19.0833333333333" style="1034" customWidth="1"/>
    <col min="15364" max="15617" width="9" style="1034"/>
    <col min="15618" max="15618" width="16.3333333333333" style="1034" customWidth="1"/>
    <col min="15619" max="15619" width="19.0833333333333" style="1034" customWidth="1"/>
    <col min="15620" max="15873" width="9" style="1034"/>
    <col min="15874" max="15874" width="16.3333333333333" style="1034" customWidth="1"/>
    <col min="15875" max="15875" width="19.0833333333333" style="1034" customWidth="1"/>
    <col min="15876" max="16129" width="9" style="1034"/>
    <col min="16130" max="16130" width="16.3333333333333" style="1034" customWidth="1"/>
    <col min="16131" max="16131" width="19.0833333333333" style="1034" customWidth="1"/>
    <col min="16132" max="16384" width="9" style="1034"/>
  </cols>
  <sheetData>
    <row r="1" customHeight="1" spans="1:9">
      <c r="A1" s="1036" t="s">
        <v>526</v>
      </c>
      <c r="B1" s="1036" t="s">
        <v>527</v>
      </c>
      <c r="C1" s="1036" t="s">
        <v>528</v>
      </c>
      <c r="D1" s="1036" t="s">
        <v>529</v>
      </c>
      <c r="E1" s="1036" t="s">
        <v>530</v>
      </c>
      <c r="F1" s="1036" t="s">
        <v>531</v>
      </c>
      <c r="G1" s="1036" t="s">
        <v>532</v>
      </c>
      <c r="H1" s="1036" t="s">
        <v>533</v>
      </c>
      <c r="I1" s="1036" t="s">
        <v>534</v>
      </c>
    </row>
    <row r="2" customHeight="1" spans="1:9">
      <c r="A2" s="1036">
        <v>1</v>
      </c>
      <c r="B2" s="1036" t="s">
        <v>535</v>
      </c>
      <c r="C2" s="1036" t="s">
        <v>536</v>
      </c>
      <c r="D2" s="1036" t="s">
        <v>537</v>
      </c>
      <c r="E2" s="1036">
        <v>820</v>
      </c>
      <c r="F2" s="1036">
        <v>570</v>
      </c>
      <c r="G2" s="1036">
        <v>390</v>
      </c>
      <c r="H2" s="1036">
        <v>0.03</v>
      </c>
      <c r="I2" s="1036" t="s">
        <v>538</v>
      </c>
    </row>
    <row r="3" customHeight="1" spans="1:9">
      <c r="A3" s="1036">
        <v>2</v>
      </c>
      <c r="B3" s="1037" t="s">
        <v>535</v>
      </c>
      <c r="C3" s="1037" t="s">
        <v>539</v>
      </c>
      <c r="D3" s="1036" t="s">
        <v>537</v>
      </c>
      <c r="E3" s="1037">
        <v>4300</v>
      </c>
      <c r="F3" s="1037">
        <v>3600</v>
      </c>
      <c r="G3" s="1037">
        <v>2150</v>
      </c>
      <c r="H3" s="1037">
        <v>35</v>
      </c>
      <c r="I3" s="1040" t="s">
        <v>540</v>
      </c>
    </row>
    <row r="4" customHeight="1" spans="1:9">
      <c r="A4" s="1036">
        <v>3</v>
      </c>
      <c r="B4" s="1037" t="s">
        <v>535</v>
      </c>
      <c r="C4" s="1037" t="s">
        <v>541</v>
      </c>
      <c r="D4" s="1036" t="s">
        <v>542</v>
      </c>
      <c r="E4" s="1037">
        <v>10200</v>
      </c>
      <c r="F4" s="1037">
        <v>4400</v>
      </c>
      <c r="G4" s="1037">
        <v>4000</v>
      </c>
      <c r="H4" s="1037">
        <v>23.6</v>
      </c>
      <c r="I4" s="1036" t="s">
        <v>543</v>
      </c>
    </row>
    <row r="5" customHeight="1" spans="1:9">
      <c r="A5" s="1036">
        <v>4</v>
      </c>
      <c r="B5" s="1037" t="s">
        <v>535</v>
      </c>
      <c r="C5" s="1037" t="s">
        <v>544</v>
      </c>
      <c r="D5" s="1036" t="s">
        <v>537</v>
      </c>
      <c r="E5" s="1037">
        <v>4000</v>
      </c>
      <c r="F5" s="1037">
        <v>2100</v>
      </c>
      <c r="G5" s="1037">
        <v>1650</v>
      </c>
      <c r="H5" s="1037">
        <v>4.5</v>
      </c>
      <c r="I5" s="1040" t="s">
        <v>540</v>
      </c>
    </row>
    <row r="6" customHeight="1" spans="1:9">
      <c r="A6" s="1036">
        <v>5</v>
      </c>
      <c r="B6" s="1037" t="s">
        <v>535</v>
      </c>
      <c r="C6" s="1037" t="s">
        <v>545</v>
      </c>
      <c r="D6" s="1036" t="s">
        <v>537</v>
      </c>
      <c r="E6" s="1037">
        <v>3600</v>
      </c>
      <c r="F6" s="1037">
        <v>2100</v>
      </c>
      <c r="G6" s="1037">
        <v>1400</v>
      </c>
      <c r="H6" s="1037">
        <v>3</v>
      </c>
      <c r="I6" s="1036" t="s">
        <v>543</v>
      </c>
    </row>
    <row r="7" customHeight="1" spans="1:9">
      <c r="A7" s="1036">
        <v>6</v>
      </c>
      <c r="B7" s="1037" t="s">
        <v>535</v>
      </c>
      <c r="C7" s="1037" t="s">
        <v>546</v>
      </c>
      <c r="D7" s="1036" t="s">
        <v>537</v>
      </c>
      <c r="E7" s="1037">
        <v>3400</v>
      </c>
      <c r="F7" s="1037">
        <v>2500</v>
      </c>
      <c r="G7" s="1037">
        <v>2700</v>
      </c>
      <c r="H7" s="1037">
        <v>30</v>
      </c>
      <c r="I7" s="1040" t="s">
        <v>540</v>
      </c>
    </row>
    <row r="8" customHeight="1" spans="1:9">
      <c r="A8" s="1036">
        <v>7</v>
      </c>
      <c r="B8" s="1037" t="s">
        <v>535</v>
      </c>
      <c r="C8" s="1037" t="s">
        <v>547</v>
      </c>
      <c r="D8" s="1036" t="s">
        <v>542</v>
      </c>
      <c r="E8" s="1037">
        <v>5000</v>
      </c>
      <c r="F8" s="1037">
        <v>1000</v>
      </c>
      <c r="G8" s="1037">
        <v>1000</v>
      </c>
      <c r="H8" s="1037">
        <v>0.6</v>
      </c>
      <c r="I8" s="1036" t="s">
        <v>543</v>
      </c>
    </row>
    <row r="9" customHeight="1" spans="1:9">
      <c r="A9" s="1036">
        <v>8</v>
      </c>
      <c r="B9" s="1037" t="s">
        <v>535</v>
      </c>
      <c r="C9" s="1037" t="s">
        <v>548</v>
      </c>
      <c r="D9" s="1036" t="s">
        <v>537</v>
      </c>
      <c r="E9" s="1037">
        <v>5400</v>
      </c>
      <c r="F9" s="1037">
        <v>5100</v>
      </c>
      <c r="G9" s="1037">
        <v>3900</v>
      </c>
      <c r="H9" s="1037">
        <v>66</v>
      </c>
      <c r="I9" s="1040" t="s">
        <v>540</v>
      </c>
    </row>
    <row r="10" customHeight="1" spans="1:9">
      <c r="A10" s="1036"/>
      <c r="B10" s="1036"/>
      <c r="C10" s="1036"/>
      <c r="D10" s="1036"/>
      <c r="E10" s="1036"/>
      <c r="F10" s="1036"/>
      <c r="G10" s="1036"/>
      <c r="H10" s="1038">
        <f>SUM(H2:H9)</f>
        <v>162.73</v>
      </c>
      <c r="I10" s="1036"/>
    </row>
    <row r="11" customHeight="1" spans="1:9">
      <c r="A11" s="1036">
        <v>1</v>
      </c>
      <c r="B11" s="1036" t="s">
        <v>549</v>
      </c>
      <c r="C11" s="1036" t="s">
        <v>536</v>
      </c>
      <c r="D11" s="1036" t="s">
        <v>537</v>
      </c>
      <c r="E11" s="1036">
        <v>820</v>
      </c>
      <c r="F11" s="1036">
        <v>570</v>
      </c>
      <c r="G11" s="1036">
        <v>390</v>
      </c>
      <c r="H11" s="1036">
        <v>0.03</v>
      </c>
      <c r="I11" s="1036" t="s">
        <v>538</v>
      </c>
    </row>
    <row r="12" customHeight="1" spans="1:9">
      <c r="A12" s="1036">
        <v>2</v>
      </c>
      <c r="B12" s="1037" t="s">
        <v>549</v>
      </c>
      <c r="C12" s="1037" t="s">
        <v>541</v>
      </c>
      <c r="D12" s="1036" t="s">
        <v>542</v>
      </c>
      <c r="E12" s="1037">
        <v>10200</v>
      </c>
      <c r="F12" s="1037">
        <v>4400</v>
      </c>
      <c r="G12" s="1037">
        <v>4000</v>
      </c>
      <c r="H12" s="1037">
        <v>15</v>
      </c>
      <c r="I12" s="1036" t="s">
        <v>543</v>
      </c>
    </row>
    <row r="13" customHeight="1" spans="1:9">
      <c r="A13" s="1036">
        <v>3</v>
      </c>
      <c r="B13" s="1037" t="s">
        <v>549</v>
      </c>
      <c r="C13" s="1037" t="s">
        <v>550</v>
      </c>
      <c r="D13" s="1036" t="s">
        <v>537</v>
      </c>
      <c r="E13" s="1037">
        <v>3600</v>
      </c>
      <c r="F13" s="1037">
        <v>2100</v>
      </c>
      <c r="G13" s="1037">
        <v>1400</v>
      </c>
      <c r="H13" s="1039">
        <v>3</v>
      </c>
      <c r="I13" s="1040" t="s">
        <v>540</v>
      </c>
    </row>
    <row r="14" customHeight="1" spans="1:9">
      <c r="A14" s="1036">
        <v>4</v>
      </c>
      <c r="B14" s="1037" t="s">
        <v>549</v>
      </c>
      <c r="C14" s="1037" t="s">
        <v>551</v>
      </c>
      <c r="D14" s="1036" t="s">
        <v>537</v>
      </c>
      <c r="E14" s="1037">
        <v>4000</v>
      </c>
      <c r="F14" s="1037">
        <v>2100</v>
      </c>
      <c r="G14" s="1037">
        <v>1400</v>
      </c>
      <c r="H14" s="1039">
        <v>3</v>
      </c>
      <c r="I14" s="1036" t="s">
        <v>543</v>
      </c>
    </row>
    <row r="15" customHeight="1" spans="1:9">
      <c r="A15" s="1036">
        <v>5</v>
      </c>
      <c r="B15" s="1037" t="s">
        <v>549</v>
      </c>
      <c r="C15" s="1037" t="s">
        <v>551</v>
      </c>
      <c r="D15" s="1036" t="s">
        <v>537</v>
      </c>
      <c r="E15" s="1037">
        <v>5200</v>
      </c>
      <c r="F15" s="1037">
        <v>1800</v>
      </c>
      <c r="G15" s="1037">
        <v>1070</v>
      </c>
      <c r="H15" s="1037">
        <v>4</v>
      </c>
      <c r="I15" s="1040" t="s">
        <v>540</v>
      </c>
    </row>
    <row r="16" customHeight="1" spans="1:9">
      <c r="A16" s="1036">
        <v>6</v>
      </c>
      <c r="B16" s="1037" t="s">
        <v>549</v>
      </c>
      <c r="C16" s="1037" t="s">
        <v>552</v>
      </c>
      <c r="D16" s="1036" t="s">
        <v>542</v>
      </c>
      <c r="E16" s="1037">
        <v>4500</v>
      </c>
      <c r="F16" s="1037">
        <v>800</v>
      </c>
      <c r="G16" s="1037">
        <v>800</v>
      </c>
      <c r="H16" s="1037">
        <v>0.5</v>
      </c>
      <c r="I16" s="1036" t="s">
        <v>543</v>
      </c>
    </row>
    <row r="17" customHeight="1" spans="1:10">
      <c r="A17" s="1036">
        <v>7</v>
      </c>
      <c r="B17" s="1037" t="s">
        <v>549</v>
      </c>
      <c r="C17" s="1037" t="s">
        <v>553</v>
      </c>
      <c r="D17" s="1036" t="s">
        <v>537</v>
      </c>
      <c r="E17" s="1037">
        <v>6800</v>
      </c>
      <c r="F17" s="1037">
        <v>4500</v>
      </c>
      <c r="G17" s="1037">
        <v>3700</v>
      </c>
      <c r="H17" s="1037">
        <v>39</v>
      </c>
      <c r="I17" s="1040" t="s">
        <v>540</v>
      </c>
      <c r="J17" s="1035" t="s">
        <v>554</v>
      </c>
    </row>
    <row r="18" customHeight="1" spans="1:10">
      <c r="A18" s="1036"/>
      <c r="B18" s="1036"/>
      <c r="C18" s="1036"/>
      <c r="D18" s="1036"/>
      <c r="E18" s="1036"/>
      <c r="F18" s="1036"/>
      <c r="G18" s="1036"/>
      <c r="H18" s="1038">
        <f>SUM(H11:H17)</f>
        <v>64.53</v>
      </c>
      <c r="I18" s="1040"/>
      <c r="J18" s="1035" t="s">
        <v>555</v>
      </c>
    </row>
    <row r="19" customHeight="1" spans="1:10">
      <c r="A19" s="1036">
        <v>1</v>
      </c>
      <c r="B19" s="1036" t="s">
        <v>556</v>
      </c>
      <c r="C19" s="1036" t="s">
        <v>557</v>
      </c>
      <c r="D19" s="1036" t="s">
        <v>537</v>
      </c>
      <c r="E19" s="1036">
        <v>1000</v>
      </c>
      <c r="F19" s="1036">
        <v>740</v>
      </c>
      <c r="G19" s="1036">
        <v>550</v>
      </c>
      <c r="H19" s="1036">
        <v>0.1</v>
      </c>
      <c r="I19" s="1036" t="s">
        <v>538</v>
      </c>
      <c r="J19" s="1035" t="s">
        <v>558</v>
      </c>
    </row>
    <row r="20" customHeight="1" spans="1:10">
      <c r="A20" s="1036">
        <v>2</v>
      </c>
      <c r="B20" s="1036" t="s">
        <v>556</v>
      </c>
      <c r="C20" s="1036" t="s">
        <v>536</v>
      </c>
      <c r="D20" s="1036" t="s">
        <v>537</v>
      </c>
      <c r="E20" s="1036">
        <v>930</v>
      </c>
      <c r="F20" s="1036">
        <v>530</v>
      </c>
      <c r="G20" s="1036">
        <v>530</v>
      </c>
      <c r="H20" s="1036">
        <v>0.03</v>
      </c>
      <c r="I20" s="1036" t="s">
        <v>538</v>
      </c>
      <c r="J20" s="1035" t="s">
        <v>559</v>
      </c>
    </row>
    <row r="21" customHeight="1" spans="1:10">
      <c r="A21" s="1036">
        <v>3</v>
      </c>
      <c r="B21" s="1036" t="s">
        <v>556</v>
      </c>
      <c r="C21" s="1036" t="s">
        <v>560</v>
      </c>
      <c r="D21" s="1036" t="s">
        <v>542</v>
      </c>
      <c r="E21" s="1036">
        <v>5650</v>
      </c>
      <c r="F21" s="1036">
        <v>460</v>
      </c>
      <c r="G21" s="1036">
        <v>300</v>
      </c>
      <c r="H21" s="1036">
        <v>1.2</v>
      </c>
      <c r="I21" s="1036" t="s">
        <v>538</v>
      </c>
      <c r="J21" s="1035" t="s">
        <v>561</v>
      </c>
    </row>
    <row r="22" customHeight="1" spans="1:10">
      <c r="A22" s="1036">
        <v>4</v>
      </c>
      <c r="B22" s="1037" t="s">
        <v>556</v>
      </c>
      <c r="C22" s="1037" t="s">
        <v>545</v>
      </c>
      <c r="D22" s="1036" t="s">
        <v>537</v>
      </c>
      <c r="E22" s="1037">
        <v>4000</v>
      </c>
      <c r="F22" s="1037">
        <v>2100</v>
      </c>
      <c r="G22" s="1037">
        <v>1650</v>
      </c>
      <c r="H22" s="1037">
        <v>3</v>
      </c>
      <c r="I22" s="1036" t="s">
        <v>543</v>
      </c>
      <c r="J22" s="1035" t="s">
        <v>562</v>
      </c>
    </row>
    <row r="23" customHeight="1" spans="1:10">
      <c r="A23" s="1036">
        <v>5</v>
      </c>
      <c r="B23" s="1037" t="s">
        <v>556</v>
      </c>
      <c r="C23" s="1037" t="s">
        <v>551</v>
      </c>
      <c r="D23" s="1036" t="s">
        <v>537</v>
      </c>
      <c r="E23" s="1037">
        <v>4000</v>
      </c>
      <c r="F23" s="1037">
        <v>2100</v>
      </c>
      <c r="G23" s="1037">
        <v>1600</v>
      </c>
      <c r="H23" s="1039">
        <v>3</v>
      </c>
      <c r="I23" s="1040" t="s">
        <v>540</v>
      </c>
      <c r="J23" s="1035" t="s">
        <v>563</v>
      </c>
    </row>
    <row r="24" customHeight="1" spans="1:9">
      <c r="A24" s="1036">
        <v>6</v>
      </c>
      <c r="B24" s="1037" t="s">
        <v>556</v>
      </c>
      <c r="C24" s="1037" t="s">
        <v>551</v>
      </c>
      <c r="D24" s="1036" t="s">
        <v>537</v>
      </c>
      <c r="E24" s="1037">
        <v>4000</v>
      </c>
      <c r="F24" s="1037">
        <v>1700</v>
      </c>
      <c r="G24" s="1037">
        <v>1100</v>
      </c>
      <c r="H24" s="1037">
        <v>3</v>
      </c>
      <c r="I24" s="1036" t="s">
        <v>543</v>
      </c>
    </row>
    <row r="25" customHeight="1" spans="1:9">
      <c r="A25" s="1036">
        <v>7</v>
      </c>
      <c r="B25" s="1037" t="s">
        <v>556</v>
      </c>
      <c r="C25" s="1037" t="s">
        <v>552</v>
      </c>
      <c r="D25" s="1036" t="s">
        <v>542</v>
      </c>
      <c r="E25" s="1037">
        <v>4500</v>
      </c>
      <c r="F25" s="1037">
        <v>800</v>
      </c>
      <c r="G25" s="1037">
        <v>800</v>
      </c>
      <c r="H25" s="1037">
        <v>0.5</v>
      </c>
      <c r="I25" s="1040" t="s">
        <v>540</v>
      </c>
    </row>
    <row r="26" customHeight="1" spans="1:10">
      <c r="A26" s="1036"/>
      <c r="B26" s="1036"/>
      <c r="C26" s="1036"/>
      <c r="D26" s="1036"/>
      <c r="E26" s="1036"/>
      <c r="F26" s="1036"/>
      <c r="G26" s="1036"/>
      <c r="H26" s="1038">
        <f>SUM(H19:H25)</f>
        <v>10.83</v>
      </c>
      <c r="I26" s="1036"/>
      <c r="J26" s="1034"/>
    </row>
    <row r="27" customHeight="1" spans="1:10">
      <c r="A27" s="1036">
        <v>1</v>
      </c>
      <c r="B27" s="1036" t="s">
        <v>564</v>
      </c>
      <c r="C27" s="1036" t="s">
        <v>536</v>
      </c>
      <c r="D27" s="1036" t="s">
        <v>537</v>
      </c>
      <c r="E27" s="1036">
        <v>820</v>
      </c>
      <c r="F27" s="1036">
        <v>570</v>
      </c>
      <c r="G27" s="1036">
        <v>390</v>
      </c>
      <c r="H27" s="1036">
        <v>0.025</v>
      </c>
      <c r="I27" s="1036" t="s">
        <v>538</v>
      </c>
      <c r="J27" s="1035" t="s">
        <v>555</v>
      </c>
    </row>
    <row r="28" customHeight="1" spans="1:10">
      <c r="A28" s="1036">
        <v>2</v>
      </c>
      <c r="B28" s="1037" t="s">
        <v>564</v>
      </c>
      <c r="C28" s="1037" t="s">
        <v>565</v>
      </c>
      <c r="D28" s="1036" t="s">
        <v>537</v>
      </c>
      <c r="E28" s="1037">
        <v>4000</v>
      </c>
      <c r="F28" s="1037">
        <v>2100</v>
      </c>
      <c r="G28" s="1037">
        <v>1300</v>
      </c>
      <c r="H28" s="1037">
        <v>3</v>
      </c>
      <c r="I28" s="1036" t="s">
        <v>543</v>
      </c>
      <c r="J28" s="1035" t="s">
        <v>559</v>
      </c>
    </row>
    <row r="29" customHeight="1" spans="1:10">
      <c r="A29" s="1036">
        <v>3</v>
      </c>
      <c r="B29" s="1037" t="s">
        <v>564</v>
      </c>
      <c r="C29" s="1037" t="s">
        <v>551</v>
      </c>
      <c r="D29" s="1036" t="s">
        <v>537</v>
      </c>
      <c r="E29" s="1037">
        <v>4000</v>
      </c>
      <c r="F29" s="1037">
        <v>2100</v>
      </c>
      <c r="G29" s="1037">
        <v>1600</v>
      </c>
      <c r="H29" s="1037">
        <v>4</v>
      </c>
      <c r="I29" s="1040" t="s">
        <v>540</v>
      </c>
      <c r="J29" s="1035" t="s">
        <v>561</v>
      </c>
    </row>
    <row r="30" customHeight="1" spans="1:10">
      <c r="A30" s="1036">
        <v>4</v>
      </c>
      <c r="B30" s="1037" t="s">
        <v>564</v>
      </c>
      <c r="C30" s="1037" t="s">
        <v>545</v>
      </c>
      <c r="D30" s="1036" t="s">
        <v>537</v>
      </c>
      <c r="E30" s="1037">
        <v>3600</v>
      </c>
      <c r="F30" s="1037">
        <v>2100</v>
      </c>
      <c r="G30" s="1037">
        <v>1300</v>
      </c>
      <c r="H30" s="1037">
        <v>3</v>
      </c>
      <c r="I30" s="1036" t="s">
        <v>543</v>
      </c>
      <c r="J30" s="1035" t="s">
        <v>562</v>
      </c>
    </row>
    <row r="31" customHeight="1" spans="1:9">
      <c r="A31" s="1036">
        <v>5</v>
      </c>
      <c r="B31" s="1037" t="s">
        <v>564</v>
      </c>
      <c r="C31" s="1037" t="s">
        <v>552</v>
      </c>
      <c r="D31" s="1036" t="s">
        <v>542</v>
      </c>
      <c r="E31" s="1037">
        <v>5000</v>
      </c>
      <c r="F31" s="1037">
        <v>1000</v>
      </c>
      <c r="G31" s="1037">
        <v>1000</v>
      </c>
      <c r="H31" s="1037">
        <v>0.6</v>
      </c>
      <c r="I31" s="1040" t="s">
        <v>540</v>
      </c>
    </row>
    <row r="32" customHeight="1" spans="1:10">
      <c r="A32" s="1036">
        <v>6</v>
      </c>
      <c r="B32" s="1037" t="s">
        <v>564</v>
      </c>
      <c r="C32" s="1037" t="s">
        <v>553</v>
      </c>
      <c r="D32" s="1036" t="s">
        <v>542</v>
      </c>
      <c r="E32" s="1037">
        <v>11000</v>
      </c>
      <c r="F32" s="1037">
        <v>4020</v>
      </c>
      <c r="G32" s="1037">
        <v>3800</v>
      </c>
      <c r="H32" s="1037">
        <v>42</v>
      </c>
      <c r="I32" s="1036" t="s">
        <v>543</v>
      </c>
      <c r="J32" s="1035" t="s">
        <v>554</v>
      </c>
    </row>
    <row r="33" customHeight="1" spans="1:9">
      <c r="A33" s="1036"/>
      <c r="B33" s="1036"/>
      <c r="C33" s="1036"/>
      <c r="D33" s="1036"/>
      <c r="E33" s="1036"/>
      <c r="F33" s="1036"/>
      <c r="G33" s="1036"/>
      <c r="H33" s="1038">
        <f>SUM(H27:H32)</f>
        <v>52.625</v>
      </c>
      <c r="I33" s="1036"/>
    </row>
    <row r="34" customHeight="1" spans="1:9">
      <c r="A34" s="1036"/>
      <c r="B34" s="1036"/>
      <c r="C34" s="1036"/>
      <c r="D34" s="1036"/>
      <c r="E34" s="1036"/>
      <c r="F34" s="1036"/>
      <c r="G34" s="1036"/>
      <c r="H34" s="1036"/>
      <c r="I34" s="1036"/>
    </row>
    <row r="35" customHeight="1" spans="1:9">
      <c r="A35" s="1036"/>
      <c r="B35" s="1036"/>
      <c r="C35" s="1036"/>
      <c r="D35" s="1036"/>
      <c r="E35" s="1036"/>
      <c r="F35" s="1036"/>
      <c r="G35" s="1036"/>
      <c r="H35" s="1036"/>
      <c r="I35" s="1036"/>
    </row>
    <row r="36" customHeight="1" spans="1:9">
      <c r="A36" s="1036">
        <v>1</v>
      </c>
      <c r="B36" s="1036" t="s">
        <v>566</v>
      </c>
      <c r="C36" s="1036" t="s">
        <v>567</v>
      </c>
      <c r="D36" s="1036" t="s">
        <v>537</v>
      </c>
      <c r="E36" s="1036">
        <v>1000</v>
      </c>
      <c r="F36" s="1036">
        <v>660</v>
      </c>
      <c r="G36" s="1036">
        <v>530</v>
      </c>
      <c r="H36" s="1036">
        <v>0.1</v>
      </c>
      <c r="I36" s="1036" t="s">
        <v>538</v>
      </c>
    </row>
    <row r="37" customHeight="1" spans="1:9">
      <c r="A37" s="1036">
        <v>2</v>
      </c>
      <c r="B37" s="1036" t="s">
        <v>566</v>
      </c>
      <c r="C37" s="1036" t="s">
        <v>568</v>
      </c>
      <c r="D37" s="1036" t="s">
        <v>537</v>
      </c>
      <c r="E37" s="1036">
        <v>1230</v>
      </c>
      <c r="F37" s="1036">
        <v>730</v>
      </c>
      <c r="G37" s="1036">
        <v>730</v>
      </c>
      <c r="H37" s="1036">
        <v>0.5</v>
      </c>
      <c r="I37" s="1036" t="s">
        <v>538</v>
      </c>
    </row>
    <row r="38" customHeight="1" spans="1:9">
      <c r="A38" s="1036">
        <v>3</v>
      </c>
      <c r="B38" s="1036" t="s">
        <v>566</v>
      </c>
      <c r="C38" s="1036" t="s">
        <v>569</v>
      </c>
      <c r="D38" s="1036" t="s">
        <v>537</v>
      </c>
      <c r="E38" s="1036">
        <v>1120</v>
      </c>
      <c r="F38" s="1036">
        <v>750</v>
      </c>
      <c r="G38" s="1036">
        <v>2300</v>
      </c>
      <c r="H38" s="1036">
        <v>0.2</v>
      </c>
      <c r="I38" s="1036" t="s">
        <v>538</v>
      </c>
    </row>
    <row r="39" customHeight="1" spans="1:9">
      <c r="A39" s="1036">
        <v>4</v>
      </c>
      <c r="B39" s="1036" t="s">
        <v>566</v>
      </c>
      <c r="C39" s="1036" t="s">
        <v>570</v>
      </c>
      <c r="D39" s="1036" t="s">
        <v>537</v>
      </c>
      <c r="E39" s="1036">
        <v>1800</v>
      </c>
      <c r="F39" s="1036">
        <v>600</v>
      </c>
      <c r="G39" s="1036">
        <v>700</v>
      </c>
      <c r="H39" s="1036">
        <v>0.65</v>
      </c>
      <c r="I39" s="1036" t="s">
        <v>538</v>
      </c>
    </row>
    <row r="40" customHeight="1" spans="1:9">
      <c r="A40" s="1036">
        <v>5</v>
      </c>
      <c r="B40" s="1036" t="s">
        <v>566</v>
      </c>
      <c r="C40" s="1036" t="s">
        <v>570</v>
      </c>
      <c r="D40" s="1036" t="s">
        <v>537</v>
      </c>
      <c r="E40" s="1036">
        <v>1800</v>
      </c>
      <c r="F40" s="1036">
        <v>600</v>
      </c>
      <c r="G40" s="1036">
        <v>700</v>
      </c>
      <c r="H40" s="1036">
        <v>0.65</v>
      </c>
      <c r="I40" s="1036" t="s">
        <v>538</v>
      </c>
    </row>
    <row r="41" customHeight="1" spans="1:9">
      <c r="A41" s="1036">
        <v>6</v>
      </c>
      <c r="B41" s="1036" t="s">
        <v>566</v>
      </c>
      <c r="C41" s="1036" t="s">
        <v>536</v>
      </c>
      <c r="D41" s="1036" t="s">
        <v>537</v>
      </c>
      <c r="E41" s="1036">
        <v>820</v>
      </c>
      <c r="F41" s="1036">
        <v>570</v>
      </c>
      <c r="G41" s="1036">
        <v>390</v>
      </c>
      <c r="H41" s="1036">
        <v>0.02</v>
      </c>
      <c r="I41" s="1036" t="s">
        <v>538</v>
      </c>
    </row>
    <row r="42" customHeight="1" spans="1:9">
      <c r="A42" s="1036">
        <v>7</v>
      </c>
      <c r="B42" s="1037" t="s">
        <v>566</v>
      </c>
      <c r="C42" s="1037" t="s">
        <v>571</v>
      </c>
      <c r="D42" s="1036" t="s">
        <v>542</v>
      </c>
      <c r="E42" s="1037">
        <v>11200</v>
      </c>
      <c r="F42" s="1037">
        <v>3250</v>
      </c>
      <c r="G42" s="1037">
        <v>3900</v>
      </c>
      <c r="H42" s="1037">
        <v>65</v>
      </c>
      <c r="I42" s="1036" t="s">
        <v>543</v>
      </c>
    </row>
    <row r="43" customHeight="1" spans="1:9">
      <c r="A43" s="1036">
        <v>8</v>
      </c>
      <c r="B43" s="1037" t="s">
        <v>566</v>
      </c>
      <c r="C43" s="1037" t="s">
        <v>572</v>
      </c>
      <c r="D43" s="1036" t="s">
        <v>542</v>
      </c>
      <c r="E43" s="1037"/>
      <c r="F43" s="1037"/>
      <c r="G43" s="1037"/>
      <c r="H43" s="1037"/>
      <c r="I43" s="1040" t="s">
        <v>540</v>
      </c>
    </row>
    <row r="44" customHeight="1" spans="1:9">
      <c r="A44" s="1036">
        <v>9</v>
      </c>
      <c r="B44" s="1037" t="s">
        <v>566</v>
      </c>
      <c r="C44" s="1037" t="s">
        <v>573</v>
      </c>
      <c r="D44" s="1036" t="s">
        <v>542</v>
      </c>
      <c r="E44" s="1037">
        <v>10030</v>
      </c>
      <c r="F44" s="1037">
        <v>5000</v>
      </c>
      <c r="G44" s="1037">
        <v>2600</v>
      </c>
      <c r="H44" s="1037">
        <v>39</v>
      </c>
      <c r="I44" s="1036" t="s">
        <v>543</v>
      </c>
    </row>
    <row r="45" customHeight="1" spans="1:9">
      <c r="A45" s="1036">
        <v>10</v>
      </c>
      <c r="B45" s="1037" t="s">
        <v>566</v>
      </c>
      <c r="C45" s="1037" t="s">
        <v>574</v>
      </c>
      <c r="D45" s="1036" t="s">
        <v>542</v>
      </c>
      <c r="E45" s="1037"/>
      <c r="F45" s="1037"/>
      <c r="G45" s="1037"/>
      <c r="H45" s="1037"/>
      <c r="I45" s="1040" t="s">
        <v>540</v>
      </c>
    </row>
    <row r="46" customHeight="1" spans="1:9">
      <c r="A46" s="1036">
        <v>11</v>
      </c>
      <c r="B46" s="1037" t="s">
        <v>566</v>
      </c>
      <c r="C46" s="1037" t="s">
        <v>575</v>
      </c>
      <c r="D46" s="1036" t="s">
        <v>537</v>
      </c>
      <c r="E46" s="1037">
        <v>6520</v>
      </c>
      <c r="F46" s="1037">
        <v>2300</v>
      </c>
      <c r="G46" s="1037">
        <v>1400</v>
      </c>
      <c r="H46" s="1037">
        <v>4</v>
      </c>
      <c r="I46" s="1036" t="s">
        <v>543</v>
      </c>
    </row>
    <row r="47" customHeight="1" spans="1:9">
      <c r="A47" s="1036">
        <v>12</v>
      </c>
      <c r="B47" s="1037" t="s">
        <v>566</v>
      </c>
      <c r="C47" s="1037" t="s">
        <v>576</v>
      </c>
      <c r="D47" s="1036" t="s">
        <v>537</v>
      </c>
      <c r="E47" s="1037">
        <v>5000</v>
      </c>
      <c r="F47" s="1037">
        <v>2000</v>
      </c>
      <c r="G47" s="1037">
        <v>2600</v>
      </c>
      <c r="H47" s="1037">
        <v>3</v>
      </c>
      <c r="I47" s="1040" t="s">
        <v>540</v>
      </c>
    </row>
    <row r="48" customHeight="1" spans="1:9">
      <c r="A48" s="1036"/>
      <c r="B48" s="1036"/>
      <c r="C48" s="1036"/>
      <c r="D48" s="1036"/>
      <c r="E48" s="1036"/>
      <c r="F48" s="1036"/>
      <c r="G48" s="1036"/>
      <c r="H48" s="1036"/>
      <c r="I48" s="1036"/>
    </row>
    <row r="49" customHeight="1" spans="1:9">
      <c r="A49" s="1036">
        <v>1</v>
      </c>
      <c r="B49" s="1036" t="s">
        <v>577</v>
      </c>
      <c r="C49" s="1036" t="s">
        <v>536</v>
      </c>
      <c r="D49" s="1036" t="s">
        <v>537</v>
      </c>
      <c r="E49" s="1036">
        <v>830</v>
      </c>
      <c r="F49" s="1036">
        <v>570</v>
      </c>
      <c r="G49" s="1036">
        <v>390</v>
      </c>
      <c r="H49" s="1036">
        <v>0.02</v>
      </c>
      <c r="I49" s="1036" t="s">
        <v>538</v>
      </c>
    </row>
    <row r="50" customHeight="1" spans="1:9">
      <c r="A50" s="1036">
        <v>2</v>
      </c>
      <c r="B50" s="1036" t="s">
        <v>577</v>
      </c>
      <c r="C50" s="1036" t="s">
        <v>574</v>
      </c>
      <c r="D50" s="1036" t="s">
        <v>537</v>
      </c>
      <c r="E50" s="1036">
        <v>880</v>
      </c>
      <c r="F50" s="1036">
        <v>700</v>
      </c>
      <c r="G50" s="1036">
        <v>2150</v>
      </c>
      <c r="H50" s="1036">
        <v>1.2</v>
      </c>
      <c r="I50" s="1036" t="s">
        <v>538</v>
      </c>
    </row>
    <row r="51" customHeight="1" spans="1:9">
      <c r="A51" s="1036">
        <v>3</v>
      </c>
      <c r="B51" s="1037" t="s">
        <v>577</v>
      </c>
      <c r="C51" s="1037" t="s">
        <v>578</v>
      </c>
      <c r="D51" s="1036" t="s">
        <v>537</v>
      </c>
      <c r="E51" s="1037">
        <v>4000</v>
      </c>
      <c r="F51" s="1037">
        <v>2100</v>
      </c>
      <c r="G51" s="1037">
        <v>1650</v>
      </c>
      <c r="H51" s="1037">
        <v>4.5</v>
      </c>
      <c r="I51" s="1036" t="s">
        <v>543</v>
      </c>
    </row>
    <row r="52" customHeight="1" spans="1:9">
      <c r="A52" s="1036"/>
      <c r="B52" s="1036"/>
      <c r="C52" s="1036"/>
      <c r="D52" s="1036"/>
      <c r="E52" s="1036"/>
      <c r="F52" s="1036"/>
      <c r="G52" s="1036"/>
      <c r="H52" s="1036"/>
      <c r="I52" s="1036"/>
    </row>
    <row r="53" customHeight="1" spans="1:9">
      <c r="A53" s="1036">
        <v>1</v>
      </c>
      <c r="B53" s="1036" t="s">
        <v>579</v>
      </c>
      <c r="C53" s="1036" t="s">
        <v>536</v>
      </c>
      <c r="D53" s="1036" t="s">
        <v>537</v>
      </c>
      <c r="E53" s="1036">
        <v>600</v>
      </c>
      <c r="F53" s="1036">
        <v>520</v>
      </c>
      <c r="G53" s="1036">
        <v>370</v>
      </c>
      <c r="H53" s="1036">
        <v>0.015</v>
      </c>
      <c r="I53" s="1036" t="s">
        <v>538</v>
      </c>
    </row>
    <row r="54" customHeight="1" spans="1:9">
      <c r="A54" s="1036">
        <v>2</v>
      </c>
      <c r="B54" s="1036" t="s">
        <v>579</v>
      </c>
      <c r="C54" s="1036" t="s">
        <v>570</v>
      </c>
      <c r="D54" s="1036" t="s">
        <v>537</v>
      </c>
      <c r="E54" s="1036">
        <v>1700</v>
      </c>
      <c r="F54" s="1036">
        <v>520</v>
      </c>
      <c r="G54" s="1036">
        <v>370</v>
      </c>
      <c r="H54" s="1036">
        <v>0.6</v>
      </c>
      <c r="I54" s="1036" t="s">
        <v>538</v>
      </c>
    </row>
    <row r="55" customHeight="1" spans="1:9">
      <c r="A55" s="1036">
        <v>3</v>
      </c>
      <c r="B55" s="1036" t="s">
        <v>579</v>
      </c>
      <c r="C55" s="1036" t="s">
        <v>570</v>
      </c>
      <c r="D55" s="1036" t="s">
        <v>537</v>
      </c>
      <c r="E55" s="1036">
        <v>1700</v>
      </c>
      <c r="F55" s="1036">
        <v>550</v>
      </c>
      <c r="G55" s="1036">
        <v>750</v>
      </c>
      <c r="H55" s="1036">
        <v>0.6</v>
      </c>
      <c r="I55" s="1036" t="s">
        <v>538</v>
      </c>
    </row>
    <row r="56" customHeight="1" spans="1:9">
      <c r="A56" s="1036">
        <v>4</v>
      </c>
      <c r="B56" s="1037" t="s">
        <v>579</v>
      </c>
      <c r="C56" s="1037" t="s">
        <v>575</v>
      </c>
      <c r="D56" s="1036" t="s">
        <v>537</v>
      </c>
      <c r="E56" s="1037">
        <v>5200</v>
      </c>
      <c r="F56" s="1037">
        <v>1800</v>
      </c>
      <c r="G56" s="1037">
        <v>1250</v>
      </c>
      <c r="H56" s="1037">
        <v>4</v>
      </c>
      <c r="I56" s="1036" t="s">
        <v>543</v>
      </c>
    </row>
    <row r="57" customHeight="1" spans="1:9">
      <c r="A57" s="1036">
        <v>5</v>
      </c>
      <c r="B57" s="1037" t="s">
        <v>579</v>
      </c>
      <c r="C57" s="1037" t="s">
        <v>580</v>
      </c>
      <c r="D57" s="1036" t="s">
        <v>537</v>
      </c>
      <c r="E57" s="1037">
        <v>4000</v>
      </c>
      <c r="F57" s="1037">
        <v>2100</v>
      </c>
      <c r="G57" s="1037">
        <v>1660</v>
      </c>
      <c r="H57" s="1037">
        <v>5</v>
      </c>
      <c r="I57" s="1040" t="s">
        <v>540</v>
      </c>
    </row>
    <row r="58" customHeight="1" spans="1:9">
      <c r="A58" s="1036"/>
      <c r="B58" s="1036"/>
      <c r="C58" s="1036"/>
      <c r="D58" s="1036"/>
      <c r="E58" s="1036"/>
      <c r="F58" s="1036"/>
      <c r="G58" s="1036"/>
      <c r="H58" s="1036"/>
      <c r="I58" s="1036"/>
    </row>
    <row r="59" customHeight="1" spans="1:9">
      <c r="A59" s="1036">
        <v>1</v>
      </c>
      <c r="B59" s="1036" t="s">
        <v>581</v>
      </c>
      <c r="C59" s="1036" t="s">
        <v>536</v>
      </c>
      <c r="D59" s="1036" t="s">
        <v>537</v>
      </c>
      <c r="E59" s="1036">
        <v>600</v>
      </c>
      <c r="F59" s="1036">
        <v>540</v>
      </c>
      <c r="G59" s="1036">
        <v>370</v>
      </c>
      <c r="H59" s="1036">
        <v>0.015</v>
      </c>
      <c r="I59" s="1036" t="s">
        <v>538</v>
      </c>
    </row>
    <row r="60" customHeight="1" spans="1:9">
      <c r="A60" s="1036">
        <v>2</v>
      </c>
      <c r="B60" s="1036" t="s">
        <v>581</v>
      </c>
      <c r="C60" s="1036" t="s">
        <v>570</v>
      </c>
      <c r="D60" s="1036" t="s">
        <v>537</v>
      </c>
      <c r="E60" s="1036">
        <v>1700</v>
      </c>
      <c r="F60" s="1036">
        <v>550</v>
      </c>
      <c r="G60" s="1036">
        <v>750</v>
      </c>
      <c r="H60" s="1036">
        <v>0.6</v>
      </c>
      <c r="I60" s="1036" t="s">
        <v>538</v>
      </c>
    </row>
    <row r="61" customHeight="1" spans="1:9">
      <c r="A61" s="1036">
        <v>4</v>
      </c>
      <c r="B61" s="1037" t="s">
        <v>581</v>
      </c>
      <c r="C61" s="1037" t="s">
        <v>551</v>
      </c>
      <c r="D61" s="1036" t="s">
        <v>537</v>
      </c>
      <c r="E61" s="1037">
        <v>5200</v>
      </c>
      <c r="F61" s="1037">
        <v>1800</v>
      </c>
      <c r="G61" s="1037">
        <v>1300</v>
      </c>
      <c r="H61" s="1037">
        <v>4</v>
      </c>
      <c r="I61" s="1040" t="s">
        <v>540</v>
      </c>
    </row>
    <row r="62" customHeight="1" spans="1:9">
      <c r="A62" s="1036">
        <v>5</v>
      </c>
      <c r="B62" s="1037" t="s">
        <v>581</v>
      </c>
      <c r="C62" s="1037" t="s">
        <v>580</v>
      </c>
      <c r="D62" s="1036" t="s">
        <v>537</v>
      </c>
      <c r="E62" s="1037">
        <v>4000</v>
      </c>
      <c r="F62" s="1037">
        <v>2100</v>
      </c>
      <c r="G62" s="1037">
        <v>1660</v>
      </c>
      <c r="H62" s="1037">
        <v>5</v>
      </c>
      <c r="I62" s="1036" t="s">
        <v>543</v>
      </c>
    </row>
    <row r="63" customHeight="1" spans="1:9">
      <c r="A63" s="1036">
        <v>6</v>
      </c>
      <c r="B63" s="1037" t="s">
        <v>581</v>
      </c>
      <c r="C63" s="1037" t="s">
        <v>576</v>
      </c>
      <c r="D63" s="1036" t="s">
        <v>537</v>
      </c>
      <c r="E63" s="1037">
        <v>5000</v>
      </c>
      <c r="F63" s="1037">
        <v>2000</v>
      </c>
      <c r="G63" s="1037">
        <v>2600</v>
      </c>
      <c r="H63" s="1037">
        <v>3</v>
      </c>
      <c r="I63" s="1040" t="s">
        <v>540</v>
      </c>
    </row>
    <row r="64" customHeight="1" spans="1:9">
      <c r="A64" s="1036"/>
      <c r="B64" s="1036"/>
      <c r="C64" s="1036"/>
      <c r="D64" s="1036"/>
      <c r="E64" s="1036"/>
      <c r="F64" s="1036"/>
      <c r="G64" s="1036"/>
      <c r="H64" s="1036"/>
      <c r="I64" s="1036"/>
    </row>
    <row r="65" customHeight="1" spans="1:9">
      <c r="A65" s="1036"/>
      <c r="B65" s="1036"/>
      <c r="C65" s="1036"/>
      <c r="D65" s="1036"/>
      <c r="E65" s="1036"/>
      <c r="F65" s="1036"/>
      <c r="G65" s="1036"/>
      <c r="H65" s="1036"/>
      <c r="I65" s="1036"/>
    </row>
    <row r="66" customHeight="1" spans="1:9">
      <c r="A66" s="1036"/>
      <c r="B66" s="1036"/>
      <c r="C66" s="1036"/>
      <c r="D66" s="1036"/>
      <c r="E66" s="1036"/>
      <c r="F66" s="1036"/>
      <c r="G66" s="1036"/>
      <c r="H66" s="1036"/>
      <c r="I66" s="1036"/>
    </row>
    <row r="67" customHeight="1" spans="1:9">
      <c r="A67" s="1036"/>
      <c r="B67" s="1036"/>
      <c r="C67" s="1036"/>
      <c r="D67" s="1036"/>
      <c r="E67" s="1036"/>
      <c r="F67" s="1036"/>
      <c r="G67" s="1036"/>
      <c r="H67" s="1036"/>
      <c r="I67" s="1036"/>
    </row>
    <row r="68" customHeight="1" spans="1:9">
      <c r="A68" s="1036"/>
      <c r="B68" s="1036"/>
      <c r="C68" s="1036"/>
      <c r="D68" s="1036"/>
      <c r="E68" s="1036"/>
      <c r="F68" s="1036"/>
      <c r="G68" s="1036"/>
      <c r="H68" s="1036"/>
      <c r="I68" s="1036"/>
    </row>
    <row r="69" customHeight="1" spans="1:9">
      <c r="A69" s="1036"/>
      <c r="B69" s="1036"/>
      <c r="C69" s="1036"/>
      <c r="D69" s="1036"/>
      <c r="E69" s="1036"/>
      <c r="F69" s="1036"/>
      <c r="G69" s="1036"/>
      <c r="H69" s="1036"/>
      <c r="I69" s="1036"/>
    </row>
    <row r="70" customHeight="1" spans="1:9">
      <c r="A70" s="1036"/>
      <c r="B70" s="1036"/>
      <c r="C70" s="1036"/>
      <c r="D70" s="1036"/>
      <c r="E70" s="1036"/>
      <c r="F70" s="1036"/>
      <c r="G70" s="1036"/>
      <c r="H70" s="1036"/>
      <c r="I70" s="1036"/>
    </row>
    <row r="71" customHeight="1" spans="1:9">
      <c r="A71" s="1036"/>
      <c r="B71" s="1036"/>
      <c r="C71" s="1036"/>
      <c r="D71" s="1036"/>
      <c r="E71" s="1036"/>
      <c r="F71" s="1036"/>
      <c r="G71" s="1036"/>
      <c r="H71" s="1036"/>
      <c r="I71" s="1036"/>
    </row>
    <row r="72" customHeight="1" spans="1:9">
      <c r="A72" s="1036"/>
      <c r="B72" s="1036"/>
      <c r="C72" s="1036"/>
      <c r="D72" s="1036"/>
      <c r="E72" s="1036"/>
      <c r="F72" s="1036"/>
      <c r="G72" s="1036"/>
      <c r="H72" s="1036"/>
      <c r="I72" s="1036"/>
    </row>
    <row r="73" customHeight="1" spans="1:9">
      <c r="A73" s="1036"/>
      <c r="B73" s="1036"/>
      <c r="C73" s="1036"/>
      <c r="D73" s="1036"/>
      <c r="E73" s="1036"/>
      <c r="F73" s="1036"/>
      <c r="G73" s="1036"/>
      <c r="H73" s="1036"/>
      <c r="I73" s="1036"/>
    </row>
    <row r="74" customHeight="1" spans="1:9">
      <c r="A74" s="1036"/>
      <c r="B74" s="1036"/>
      <c r="C74" s="1036"/>
      <c r="D74" s="1036"/>
      <c r="E74" s="1036"/>
      <c r="F74" s="1036"/>
      <c r="G74" s="1036"/>
      <c r="H74" s="1036"/>
      <c r="I74" s="1036"/>
    </row>
    <row r="75" customHeight="1" spans="1:9">
      <c r="A75" s="1036"/>
      <c r="B75" s="1036"/>
      <c r="C75" s="1036"/>
      <c r="D75" s="1036"/>
      <c r="E75" s="1036"/>
      <c r="F75" s="1036"/>
      <c r="G75" s="1036"/>
      <c r="H75" s="1036"/>
      <c r="I75" s="1036"/>
    </row>
    <row r="76" customHeight="1" spans="1:9">
      <c r="A76" s="1036"/>
      <c r="B76" s="1036"/>
      <c r="C76" s="1036"/>
      <c r="D76" s="1036"/>
      <c r="E76" s="1036"/>
      <c r="F76" s="1036"/>
      <c r="G76" s="1036"/>
      <c r="H76" s="1036"/>
      <c r="I76" s="1036"/>
    </row>
    <row r="77" customHeight="1" spans="1:9">
      <c r="A77" s="1036"/>
      <c r="B77" s="1036"/>
      <c r="C77" s="1036"/>
      <c r="D77" s="1036"/>
      <c r="E77" s="1036"/>
      <c r="F77" s="1036"/>
      <c r="G77" s="1036"/>
      <c r="H77" s="1036"/>
      <c r="I77" s="1036"/>
    </row>
    <row r="78" customHeight="1" spans="1:9">
      <c r="A78" s="1036"/>
      <c r="B78" s="1036"/>
      <c r="C78" s="1036"/>
      <c r="D78" s="1036"/>
      <c r="E78" s="1036"/>
      <c r="F78" s="1036"/>
      <c r="G78" s="1036"/>
      <c r="H78" s="1036"/>
      <c r="I78" s="1036"/>
    </row>
    <row r="79" customHeight="1" spans="1:9">
      <c r="A79" s="1036"/>
      <c r="B79" s="1036"/>
      <c r="C79" s="1036"/>
      <c r="D79" s="1036"/>
      <c r="E79" s="1036"/>
      <c r="F79" s="1036"/>
      <c r="G79" s="1036"/>
      <c r="H79" s="1036"/>
      <c r="I79" s="1036"/>
    </row>
    <row r="80" customHeight="1" spans="1:9">
      <c r="A80" s="1036"/>
      <c r="B80" s="1036"/>
      <c r="C80" s="1036"/>
      <c r="D80" s="1036"/>
      <c r="E80" s="1036"/>
      <c r="F80" s="1036"/>
      <c r="G80" s="1036"/>
      <c r="H80" s="1036"/>
      <c r="I80" s="1036"/>
    </row>
    <row r="81" customHeight="1" spans="1:9">
      <c r="A81" s="1036"/>
      <c r="B81" s="1036"/>
      <c r="C81" s="1036"/>
      <c r="D81" s="1036"/>
      <c r="E81" s="1036"/>
      <c r="F81" s="1036"/>
      <c r="G81" s="1036"/>
      <c r="H81" s="1036"/>
      <c r="I81" s="1036"/>
    </row>
    <row r="82" customHeight="1" spans="1:9">
      <c r="A82" s="1036"/>
      <c r="B82" s="1036"/>
      <c r="C82" s="1036"/>
      <c r="D82" s="1036"/>
      <c r="E82" s="1036"/>
      <c r="F82" s="1036"/>
      <c r="G82" s="1036"/>
      <c r="H82" s="1036"/>
      <c r="I82" s="1036"/>
    </row>
    <row r="83" customHeight="1" spans="1:9">
      <c r="A83" s="1036"/>
      <c r="B83" s="1036"/>
      <c r="C83" s="1036"/>
      <c r="D83" s="1036"/>
      <c r="E83" s="1036"/>
      <c r="F83" s="1036"/>
      <c r="G83" s="1036"/>
      <c r="H83" s="1036"/>
      <c r="I83" s="1036"/>
    </row>
    <row r="84" customHeight="1" spans="1:9">
      <c r="A84" s="1036"/>
      <c r="B84" s="1036"/>
      <c r="C84" s="1036"/>
      <c r="D84" s="1036"/>
      <c r="E84" s="1036"/>
      <c r="F84" s="1036"/>
      <c r="G84" s="1036"/>
      <c r="H84" s="1036"/>
      <c r="I84" s="1036"/>
    </row>
    <row r="85" customHeight="1" spans="1:9">
      <c r="A85" s="1036"/>
      <c r="B85" s="1036"/>
      <c r="C85" s="1036"/>
      <c r="D85" s="1036"/>
      <c r="E85" s="1036"/>
      <c r="F85" s="1036"/>
      <c r="G85" s="1036"/>
      <c r="H85" s="1036"/>
      <c r="I85" s="1036"/>
    </row>
    <row r="86" customHeight="1" spans="1:9">
      <c r="A86" s="1036"/>
      <c r="B86" s="1036"/>
      <c r="C86" s="1036"/>
      <c r="D86" s="1036"/>
      <c r="E86" s="1036"/>
      <c r="F86" s="1036"/>
      <c r="G86" s="1036"/>
      <c r="H86" s="1036"/>
      <c r="I86" s="1036"/>
    </row>
    <row r="87" customHeight="1" spans="1:9">
      <c r="A87" s="1036"/>
      <c r="B87" s="1036"/>
      <c r="C87" s="1036"/>
      <c r="D87" s="1036"/>
      <c r="E87" s="1036"/>
      <c r="F87" s="1036"/>
      <c r="G87" s="1036"/>
      <c r="H87" s="1036"/>
      <c r="I87" s="1036"/>
    </row>
    <row r="88" customHeight="1" spans="1:9">
      <c r="A88" s="1036"/>
      <c r="B88" s="1036"/>
      <c r="C88" s="1036"/>
      <c r="D88" s="1036"/>
      <c r="E88" s="1036"/>
      <c r="F88" s="1036"/>
      <c r="G88" s="1036"/>
      <c r="H88" s="1036"/>
      <c r="I88" s="1036"/>
    </row>
    <row r="89" customHeight="1" spans="1:9">
      <c r="A89" s="1036"/>
      <c r="B89" s="1036"/>
      <c r="C89" s="1036"/>
      <c r="D89" s="1036"/>
      <c r="E89" s="1036"/>
      <c r="F89" s="1036"/>
      <c r="G89" s="1036"/>
      <c r="H89" s="1036"/>
      <c r="I89" s="1036"/>
    </row>
    <row r="90" customHeight="1" spans="1:9">
      <c r="A90" s="1036"/>
      <c r="B90" s="1036"/>
      <c r="C90" s="1036"/>
      <c r="D90" s="1036"/>
      <c r="E90" s="1036"/>
      <c r="F90" s="1036"/>
      <c r="G90" s="1036"/>
      <c r="H90" s="1036"/>
      <c r="I90" s="1036"/>
    </row>
    <row r="91" customHeight="1" spans="1:9">
      <c r="A91" s="1036"/>
      <c r="B91" s="1036"/>
      <c r="C91" s="1036"/>
      <c r="D91" s="1036"/>
      <c r="E91" s="1036"/>
      <c r="F91" s="1036"/>
      <c r="G91" s="1036"/>
      <c r="H91" s="1036"/>
      <c r="I91" s="1036"/>
    </row>
    <row r="92" customHeight="1" spans="1:9">
      <c r="A92" s="1036"/>
      <c r="B92" s="1036"/>
      <c r="C92" s="1036"/>
      <c r="D92" s="1036"/>
      <c r="E92" s="1036"/>
      <c r="F92" s="1036"/>
      <c r="G92" s="1036"/>
      <c r="H92" s="1036"/>
      <c r="I92" s="1036"/>
    </row>
    <row r="93" customHeight="1" spans="1:9">
      <c r="A93" s="1036"/>
      <c r="B93" s="1036"/>
      <c r="C93" s="1036"/>
      <c r="D93" s="1036"/>
      <c r="E93" s="1036"/>
      <c r="F93" s="1036"/>
      <c r="G93" s="1036"/>
      <c r="H93" s="1036"/>
      <c r="I93" s="1036"/>
    </row>
  </sheetData>
  <pageMargins left="0.75" right="0.75" top="1" bottom="1" header="0.509027777777778" footer="0.509027777777778"/>
  <pageSetup paperSize="9" orientation="portrait"/>
  <headerFooter alignWithMargins="0" scaleWithDoc="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J253"/>
  <sheetViews>
    <sheetView topLeftCell="B47" workbookViewId="0">
      <selection activeCell="B54" sqref="B54:E54"/>
    </sheetView>
  </sheetViews>
  <sheetFormatPr defaultColWidth="9" defaultRowHeight="12.75"/>
  <cols>
    <col min="1" max="1" width="9" style="139"/>
    <col min="2" max="2" width="16.3333333333333" style="139" customWidth="1"/>
    <col min="3" max="3" width="19.0833333333333" style="139" customWidth="1"/>
    <col min="4" max="9" width="9" style="139"/>
    <col min="10" max="10" width="9" style="1025"/>
    <col min="11" max="257" width="9" style="139"/>
    <col min="258" max="258" width="16.3333333333333" style="139" customWidth="1"/>
    <col min="259" max="259" width="19.0833333333333" style="139" customWidth="1"/>
    <col min="260" max="513" width="9" style="139"/>
    <col min="514" max="514" width="16.3333333333333" style="139" customWidth="1"/>
    <col min="515" max="515" width="19.0833333333333" style="139" customWidth="1"/>
    <col min="516" max="769" width="9" style="139"/>
    <col min="770" max="770" width="16.3333333333333" style="139" customWidth="1"/>
    <col min="771" max="771" width="19.0833333333333" style="139" customWidth="1"/>
    <col min="772" max="1025" width="9" style="139"/>
    <col min="1026" max="1026" width="16.3333333333333" style="139" customWidth="1"/>
    <col min="1027" max="1027" width="19.0833333333333" style="139" customWidth="1"/>
    <col min="1028" max="1281" width="9" style="139"/>
    <col min="1282" max="1282" width="16.3333333333333" style="139" customWidth="1"/>
    <col min="1283" max="1283" width="19.0833333333333" style="139" customWidth="1"/>
    <col min="1284" max="1537" width="9" style="139"/>
    <col min="1538" max="1538" width="16.3333333333333" style="139" customWidth="1"/>
    <col min="1539" max="1539" width="19.0833333333333" style="139" customWidth="1"/>
    <col min="1540" max="1793" width="9" style="139"/>
    <col min="1794" max="1794" width="16.3333333333333" style="139" customWidth="1"/>
    <col min="1795" max="1795" width="19.0833333333333" style="139" customWidth="1"/>
    <col min="1796" max="2049" width="9" style="139"/>
    <col min="2050" max="2050" width="16.3333333333333" style="139" customWidth="1"/>
    <col min="2051" max="2051" width="19.0833333333333" style="139" customWidth="1"/>
    <col min="2052" max="2305" width="9" style="139"/>
    <col min="2306" max="2306" width="16.3333333333333" style="139" customWidth="1"/>
    <col min="2307" max="2307" width="19.0833333333333" style="139" customWidth="1"/>
    <col min="2308" max="2561" width="9" style="139"/>
    <col min="2562" max="2562" width="16.3333333333333" style="139" customWidth="1"/>
    <col min="2563" max="2563" width="19.0833333333333" style="139" customWidth="1"/>
    <col min="2564" max="2817" width="9" style="139"/>
    <col min="2818" max="2818" width="16.3333333333333" style="139" customWidth="1"/>
    <col min="2819" max="2819" width="19.0833333333333" style="139" customWidth="1"/>
    <col min="2820" max="3073" width="9" style="139"/>
    <col min="3074" max="3074" width="16.3333333333333" style="139" customWidth="1"/>
    <col min="3075" max="3075" width="19.0833333333333" style="139" customWidth="1"/>
    <col min="3076" max="3329" width="9" style="139"/>
    <col min="3330" max="3330" width="16.3333333333333" style="139" customWidth="1"/>
    <col min="3331" max="3331" width="19.0833333333333" style="139" customWidth="1"/>
    <col min="3332" max="3585" width="9" style="139"/>
    <col min="3586" max="3586" width="16.3333333333333" style="139" customWidth="1"/>
    <col min="3587" max="3587" width="19.0833333333333" style="139" customWidth="1"/>
    <col min="3588" max="3841" width="9" style="139"/>
    <col min="3842" max="3842" width="16.3333333333333" style="139" customWidth="1"/>
    <col min="3843" max="3843" width="19.0833333333333" style="139" customWidth="1"/>
    <col min="3844" max="4097" width="9" style="139"/>
    <col min="4098" max="4098" width="16.3333333333333" style="139" customWidth="1"/>
    <col min="4099" max="4099" width="19.0833333333333" style="139" customWidth="1"/>
    <col min="4100" max="4353" width="9" style="139"/>
    <col min="4354" max="4354" width="16.3333333333333" style="139" customWidth="1"/>
    <col min="4355" max="4355" width="19.0833333333333" style="139" customWidth="1"/>
    <col min="4356" max="4609" width="9" style="139"/>
    <col min="4610" max="4610" width="16.3333333333333" style="139" customWidth="1"/>
    <col min="4611" max="4611" width="19.0833333333333" style="139" customWidth="1"/>
    <col min="4612" max="4865" width="9" style="139"/>
    <col min="4866" max="4866" width="16.3333333333333" style="139" customWidth="1"/>
    <col min="4867" max="4867" width="19.0833333333333" style="139" customWidth="1"/>
    <col min="4868" max="5121" width="9" style="139"/>
    <col min="5122" max="5122" width="16.3333333333333" style="139" customWidth="1"/>
    <col min="5123" max="5123" width="19.0833333333333" style="139" customWidth="1"/>
    <col min="5124" max="5377" width="9" style="139"/>
    <col min="5378" max="5378" width="16.3333333333333" style="139" customWidth="1"/>
    <col min="5379" max="5379" width="19.0833333333333" style="139" customWidth="1"/>
    <col min="5380" max="5633" width="9" style="139"/>
    <col min="5634" max="5634" width="16.3333333333333" style="139" customWidth="1"/>
    <col min="5635" max="5635" width="19.0833333333333" style="139" customWidth="1"/>
    <col min="5636" max="5889" width="9" style="139"/>
    <col min="5890" max="5890" width="16.3333333333333" style="139" customWidth="1"/>
    <col min="5891" max="5891" width="19.0833333333333" style="139" customWidth="1"/>
    <col min="5892" max="6145" width="9" style="139"/>
    <col min="6146" max="6146" width="16.3333333333333" style="139" customWidth="1"/>
    <col min="6147" max="6147" width="19.0833333333333" style="139" customWidth="1"/>
    <col min="6148" max="6401" width="9" style="139"/>
    <col min="6402" max="6402" width="16.3333333333333" style="139" customWidth="1"/>
    <col min="6403" max="6403" width="19.0833333333333" style="139" customWidth="1"/>
    <col min="6404" max="6657" width="9" style="139"/>
    <col min="6658" max="6658" width="16.3333333333333" style="139" customWidth="1"/>
    <col min="6659" max="6659" width="19.0833333333333" style="139" customWidth="1"/>
    <col min="6660" max="6913" width="9" style="139"/>
    <col min="6914" max="6914" width="16.3333333333333" style="139" customWidth="1"/>
    <col min="6915" max="6915" width="19.0833333333333" style="139" customWidth="1"/>
    <col min="6916" max="7169" width="9" style="139"/>
    <col min="7170" max="7170" width="16.3333333333333" style="139" customWidth="1"/>
    <col min="7171" max="7171" width="19.0833333333333" style="139" customWidth="1"/>
    <col min="7172" max="7425" width="9" style="139"/>
    <col min="7426" max="7426" width="16.3333333333333" style="139" customWidth="1"/>
    <col min="7427" max="7427" width="19.0833333333333" style="139" customWidth="1"/>
    <col min="7428" max="7681" width="9" style="139"/>
    <col min="7682" max="7682" width="16.3333333333333" style="139" customWidth="1"/>
    <col min="7683" max="7683" width="19.0833333333333" style="139" customWidth="1"/>
    <col min="7684" max="7937" width="9" style="139"/>
    <col min="7938" max="7938" width="16.3333333333333" style="139" customWidth="1"/>
    <col min="7939" max="7939" width="19.0833333333333" style="139" customWidth="1"/>
    <col min="7940" max="8193" width="9" style="139"/>
    <col min="8194" max="8194" width="16.3333333333333" style="139" customWidth="1"/>
    <col min="8195" max="8195" width="19.0833333333333" style="139" customWidth="1"/>
    <col min="8196" max="8449" width="9" style="139"/>
    <col min="8450" max="8450" width="16.3333333333333" style="139" customWidth="1"/>
    <col min="8451" max="8451" width="19.0833333333333" style="139" customWidth="1"/>
    <col min="8452" max="8705" width="9" style="139"/>
    <col min="8706" max="8706" width="16.3333333333333" style="139" customWidth="1"/>
    <col min="8707" max="8707" width="19.0833333333333" style="139" customWidth="1"/>
    <col min="8708" max="8961" width="9" style="139"/>
    <col min="8962" max="8962" width="16.3333333333333" style="139" customWidth="1"/>
    <col min="8963" max="8963" width="19.0833333333333" style="139" customWidth="1"/>
    <col min="8964" max="9217" width="9" style="139"/>
    <col min="9218" max="9218" width="16.3333333333333" style="139" customWidth="1"/>
    <col min="9219" max="9219" width="19.0833333333333" style="139" customWidth="1"/>
    <col min="9220" max="9473" width="9" style="139"/>
    <col min="9474" max="9474" width="16.3333333333333" style="139" customWidth="1"/>
    <col min="9475" max="9475" width="19.0833333333333" style="139" customWidth="1"/>
    <col min="9476" max="9729" width="9" style="139"/>
    <col min="9730" max="9730" width="16.3333333333333" style="139" customWidth="1"/>
    <col min="9731" max="9731" width="19.0833333333333" style="139" customWidth="1"/>
    <col min="9732" max="9985" width="9" style="139"/>
    <col min="9986" max="9986" width="16.3333333333333" style="139" customWidth="1"/>
    <col min="9987" max="9987" width="19.0833333333333" style="139" customWidth="1"/>
    <col min="9988" max="10241" width="9" style="139"/>
    <col min="10242" max="10242" width="16.3333333333333" style="139" customWidth="1"/>
    <col min="10243" max="10243" width="19.0833333333333" style="139" customWidth="1"/>
    <col min="10244" max="10497" width="9" style="139"/>
    <col min="10498" max="10498" width="16.3333333333333" style="139" customWidth="1"/>
    <col min="10499" max="10499" width="19.0833333333333" style="139" customWidth="1"/>
    <col min="10500" max="10753" width="9" style="139"/>
    <col min="10754" max="10754" width="16.3333333333333" style="139" customWidth="1"/>
    <col min="10755" max="10755" width="19.0833333333333" style="139" customWidth="1"/>
    <col min="10756" max="11009" width="9" style="139"/>
    <col min="11010" max="11010" width="16.3333333333333" style="139" customWidth="1"/>
    <col min="11011" max="11011" width="19.0833333333333" style="139" customWidth="1"/>
    <col min="11012" max="11265" width="9" style="139"/>
    <col min="11266" max="11266" width="16.3333333333333" style="139" customWidth="1"/>
    <col min="11267" max="11267" width="19.0833333333333" style="139" customWidth="1"/>
    <col min="11268" max="11521" width="9" style="139"/>
    <col min="11522" max="11522" width="16.3333333333333" style="139" customWidth="1"/>
    <col min="11523" max="11523" width="19.0833333333333" style="139" customWidth="1"/>
    <col min="11524" max="11777" width="9" style="139"/>
    <col min="11778" max="11778" width="16.3333333333333" style="139" customWidth="1"/>
    <col min="11779" max="11779" width="19.0833333333333" style="139" customWidth="1"/>
    <col min="11780" max="12033" width="9" style="139"/>
    <col min="12034" max="12034" width="16.3333333333333" style="139" customWidth="1"/>
    <col min="12035" max="12035" width="19.0833333333333" style="139" customWidth="1"/>
    <col min="12036" max="12289" width="9" style="139"/>
    <col min="12290" max="12290" width="16.3333333333333" style="139" customWidth="1"/>
    <col min="12291" max="12291" width="19.0833333333333" style="139" customWidth="1"/>
    <col min="12292" max="12545" width="9" style="139"/>
    <col min="12546" max="12546" width="16.3333333333333" style="139" customWidth="1"/>
    <col min="12547" max="12547" width="19.0833333333333" style="139" customWidth="1"/>
    <col min="12548" max="12801" width="9" style="139"/>
    <col min="12802" max="12802" width="16.3333333333333" style="139" customWidth="1"/>
    <col min="12803" max="12803" width="19.0833333333333" style="139" customWidth="1"/>
    <col min="12804" max="13057" width="9" style="139"/>
    <col min="13058" max="13058" width="16.3333333333333" style="139" customWidth="1"/>
    <col min="13059" max="13059" width="19.0833333333333" style="139" customWidth="1"/>
    <col min="13060" max="13313" width="9" style="139"/>
    <col min="13314" max="13314" width="16.3333333333333" style="139" customWidth="1"/>
    <col min="13315" max="13315" width="19.0833333333333" style="139" customWidth="1"/>
    <col min="13316" max="13569" width="9" style="139"/>
    <col min="13570" max="13570" width="16.3333333333333" style="139" customWidth="1"/>
    <col min="13571" max="13571" width="19.0833333333333" style="139" customWidth="1"/>
    <col min="13572" max="13825" width="9" style="139"/>
    <col min="13826" max="13826" width="16.3333333333333" style="139" customWidth="1"/>
    <col min="13827" max="13827" width="19.0833333333333" style="139" customWidth="1"/>
    <col min="13828" max="14081" width="9" style="139"/>
    <col min="14082" max="14082" width="16.3333333333333" style="139" customWidth="1"/>
    <col min="14083" max="14083" width="19.0833333333333" style="139" customWidth="1"/>
    <col min="14084" max="14337" width="9" style="139"/>
    <col min="14338" max="14338" width="16.3333333333333" style="139" customWidth="1"/>
    <col min="14339" max="14339" width="19.0833333333333" style="139" customWidth="1"/>
    <col min="14340" max="14593" width="9" style="139"/>
    <col min="14594" max="14594" width="16.3333333333333" style="139" customWidth="1"/>
    <col min="14595" max="14595" width="19.0833333333333" style="139" customWidth="1"/>
    <col min="14596" max="14849" width="9" style="139"/>
    <col min="14850" max="14850" width="16.3333333333333" style="139" customWidth="1"/>
    <col min="14851" max="14851" width="19.0833333333333" style="139" customWidth="1"/>
    <col min="14852" max="15105" width="9" style="139"/>
    <col min="15106" max="15106" width="16.3333333333333" style="139" customWidth="1"/>
    <col min="15107" max="15107" width="19.0833333333333" style="139" customWidth="1"/>
    <col min="15108" max="15361" width="9" style="139"/>
    <col min="15362" max="15362" width="16.3333333333333" style="139" customWidth="1"/>
    <col min="15363" max="15363" width="19.0833333333333" style="139" customWidth="1"/>
    <col min="15364" max="15617" width="9" style="139"/>
    <col min="15618" max="15618" width="16.3333333333333" style="139" customWidth="1"/>
    <col min="15619" max="15619" width="19.0833333333333" style="139" customWidth="1"/>
    <col min="15620" max="15873" width="9" style="139"/>
    <col min="15874" max="15874" width="16.3333333333333" style="139" customWidth="1"/>
    <col min="15875" max="15875" width="19.0833333333333" style="139" customWidth="1"/>
    <col min="15876" max="16129" width="9" style="139"/>
    <col min="16130" max="16130" width="16.3333333333333" style="139" customWidth="1"/>
    <col min="16131" max="16131" width="19.0833333333333" style="139" customWidth="1"/>
    <col min="16132" max="16384" width="9" style="139"/>
  </cols>
  <sheetData>
    <row r="1" hidden="1" spans="1:1">
      <c r="A1" s="1026" t="s">
        <v>535</v>
      </c>
    </row>
    <row r="2" s="1024" customFormat="1" hidden="1" spans="1:10">
      <c r="A2" s="1027" t="s">
        <v>183</v>
      </c>
      <c r="B2" s="1027" t="s">
        <v>582</v>
      </c>
      <c r="C2" s="1027" t="s">
        <v>583</v>
      </c>
      <c r="D2" s="1027" t="s">
        <v>584</v>
      </c>
      <c r="E2" s="1027" t="s">
        <v>585</v>
      </c>
      <c r="F2" s="1027" t="s">
        <v>586</v>
      </c>
      <c r="G2" s="1027" t="s">
        <v>587</v>
      </c>
      <c r="H2" s="1027" t="s">
        <v>588</v>
      </c>
      <c r="I2" s="1027" t="s">
        <v>432</v>
      </c>
      <c r="J2" s="1032"/>
    </row>
    <row r="3" s="1024" customFormat="1" hidden="1" spans="1:10">
      <c r="A3" s="1027">
        <v>1</v>
      </c>
      <c r="B3" s="1027" t="s">
        <v>535</v>
      </c>
      <c r="C3" s="1027" t="s">
        <v>589</v>
      </c>
      <c r="D3" s="1027" t="s">
        <v>590</v>
      </c>
      <c r="E3" s="1027">
        <v>820</v>
      </c>
      <c r="F3" s="1027">
        <v>570</v>
      </c>
      <c r="G3" s="1027">
        <v>390</v>
      </c>
      <c r="H3" s="1027">
        <v>0.03</v>
      </c>
      <c r="I3" s="1027" t="s">
        <v>591</v>
      </c>
      <c r="J3" s="1032"/>
    </row>
    <row r="4" s="1024" customFormat="1" hidden="1" spans="1:10">
      <c r="A4" s="1027">
        <v>2</v>
      </c>
      <c r="B4" s="1028" t="s">
        <v>535</v>
      </c>
      <c r="C4" s="1028" t="s">
        <v>592</v>
      </c>
      <c r="D4" s="156" t="s">
        <v>590</v>
      </c>
      <c r="E4" s="1028">
        <v>4300</v>
      </c>
      <c r="F4" s="1028">
        <v>3600</v>
      </c>
      <c r="G4" s="1028">
        <v>2150</v>
      </c>
      <c r="H4" s="1028">
        <v>35</v>
      </c>
      <c r="I4" s="1033" t="s">
        <v>593</v>
      </c>
      <c r="J4" s="1032"/>
    </row>
    <row r="5" s="1024" customFormat="1" hidden="1" spans="1:10">
      <c r="A5" s="1027">
        <v>3</v>
      </c>
      <c r="B5" s="1028" t="s">
        <v>535</v>
      </c>
      <c r="C5" s="1028" t="s">
        <v>594</v>
      </c>
      <c r="D5" s="156" t="s">
        <v>595</v>
      </c>
      <c r="E5" s="1028">
        <v>10200</v>
      </c>
      <c r="F5" s="1028">
        <v>4400</v>
      </c>
      <c r="G5" s="1028">
        <v>4000</v>
      </c>
      <c r="H5" s="1028">
        <v>23.6</v>
      </c>
      <c r="I5" s="156" t="s">
        <v>596</v>
      </c>
      <c r="J5" s="1032"/>
    </row>
    <row r="6" s="1024" customFormat="1" hidden="1" spans="1:10">
      <c r="A6" s="1027">
        <v>4</v>
      </c>
      <c r="B6" s="1028" t="s">
        <v>535</v>
      </c>
      <c r="C6" s="1028" t="s">
        <v>597</v>
      </c>
      <c r="D6" s="156" t="s">
        <v>590</v>
      </c>
      <c r="E6" s="1028">
        <v>4000</v>
      </c>
      <c r="F6" s="1028">
        <v>2100</v>
      </c>
      <c r="G6" s="1028">
        <v>1650</v>
      </c>
      <c r="H6" s="1028">
        <v>4.5</v>
      </c>
      <c r="I6" s="1033" t="s">
        <v>593</v>
      </c>
      <c r="J6" s="1032"/>
    </row>
    <row r="7" s="1024" customFormat="1" hidden="1" spans="1:10">
      <c r="A7" s="1027">
        <v>5</v>
      </c>
      <c r="B7" s="1028" t="s">
        <v>535</v>
      </c>
      <c r="C7" s="1028" t="s">
        <v>598</v>
      </c>
      <c r="D7" s="156" t="s">
        <v>590</v>
      </c>
      <c r="E7" s="1028">
        <v>3600</v>
      </c>
      <c r="F7" s="1028">
        <v>2100</v>
      </c>
      <c r="G7" s="1028">
        <v>1400</v>
      </c>
      <c r="H7" s="1028">
        <v>3</v>
      </c>
      <c r="I7" s="156" t="s">
        <v>596</v>
      </c>
      <c r="J7" s="1032"/>
    </row>
    <row r="8" s="1024" customFormat="1" hidden="1" spans="1:10">
      <c r="A8" s="1027">
        <v>6</v>
      </c>
      <c r="B8" s="1028" t="s">
        <v>535</v>
      </c>
      <c r="C8" s="1028" t="s">
        <v>599</v>
      </c>
      <c r="D8" s="156" t="s">
        <v>590</v>
      </c>
      <c r="E8" s="1028">
        <v>3400</v>
      </c>
      <c r="F8" s="1028">
        <v>2500</v>
      </c>
      <c r="G8" s="1028">
        <v>2700</v>
      </c>
      <c r="H8" s="1028">
        <v>30</v>
      </c>
      <c r="I8" s="1033" t="s">
        <v>593</v>
      </c>
      <c r="J8" s="1032"/>
    </row>
    <row r="9" s="1024" customFormat="1" hidden="1" spans="1:10">
      <c r="A9" s="1027">
        <v>7</v>
      </c>
      <c r="B9" s="1028" t="s">
        <v>535</v>
      </c>
      <c r="C9" s="1028" t="s">
        <v>600</v>
      </c>
      <c r="D9" s="156" t="s">
        <v>595</v>
      </c>
      <c r="E9" s="1028">
        <v>5000</v>
      </c>
      <c r="F9" s="1028">
        <v>1000</v>
      </c>
      <c r="G9" s="1028">
        <v>1000</v>
      </c>
      <c r="H9" s="1028">
        <v>0.6</v>
      </c>
      <c r="I9" s="156" t="s">
        <v>596</v>
      </c>
      <c r="J9" s="1032"/>
    </row>
    <row r="10" s="1024" customFormat="1" hidden="1" spans="1:10">
      <c r="A10" s="1027">
        <v>8</v>
      </c>
      <c r="B10" s="1028" t="s">
        <v>535</v>
      </c>
      <c r="C10" s="1028" t="s">
        <v>601</v>
      </c>
      <c r="D10" s="156" t="s">
        <v>590</v>
      </c>
      <c r="E10" s="1028">
        <v>5400</v>
      </c>
      <c r="F10" s="1028">
        <v>5100</v>
      </c>
      <c r="G10" s="1028">
        <v>3900</v>
      </c>
      <c r="H10" s="1028">
        <v>66</v>
      </c>
      <c r="I10" s="1033" t="s">
        <v>593</v>
      </c>
      <c r="J10" s="1032"/>
    </row>
    <row r="11" s="1024" customFormat="1" hidden="1" spans="1:10">
      <c r="A11" s="1027"/>
      <c r="B11" s="1028"/>
      <c r="C11" s="1028"/>
      <c r="D11" s="156"/>
      <c r="E11" s="1028"/>
      <c r="F11" s="1028"/>
      <c r="G11" s="1028"/>
      <c r="H11" s="1029">
        <f>SUM(H3:H10)</f>
        <v>162.73</v>
      </c>
      <c r="I11" s="1033"/>
      <c r="J11" s="1032"/>
    </row>
    <row r="12" s="1024" customFormat="1" hidden="1" spans="1:10">
      <c r="A12" s="1026" t="s">
        <v>549</v>
      </c>
      <c r="B12" s="1027"/>
      <c r="C12" s="1027"/>
      <c r="D12" s="1027"/>
      <c r="E12" s="1027"/>
      <c r="F12" s="1027"/>
      <c r="G12" s="1027"/>
      <c r="H12" s="1027"/>
      <c r="I12" s="156"/>
      <c r="J12" s="1032"/>
    </row>
    <row r="13" s="1024" customFormat="1" hidden="1" spans="1:10">
      <c r="A13" s="1027">
        <v>1</v>
      </c>
      <c r="B13" s="1027" t="s">
        <v>549</v>
      </c>
      <c r="C13" s="1027" t="s">
        <v>589</v>
      </c>
      <c r="D13" s="1027" t="s">
        <v>590</v>
      </c>
      <c r="E13" s="1027">
        <v>820</v>
      </c>
      <c r="F13" s="1027">
        <v>570</v>
      </c>
      <c r="G13" s="1027">
        <v>390</v>
      </c>
      <c r="H13" s="1027">
        <v>0.03</v>
      </c>
      <c r="I13" s="1027" t="s">
        <v>591</v>
      </c>
      <c r="J13" s="1032"/>
    </row>
    <row r="14" s="1024" customFormat="1" hidden="1" spans="1:10">
      <c r="A14" s="1027">
        <v>2</v>
      </c>
      <c r="B14" s="1028" t="s">
        <v>549</v>
      </c>
      <c r="C14" s="1028" t="s">
        <v>594</v>
      </c>
      <c r="D14" s="156" t="s">
        <v>595</v>
      </c>
      <c r="E14" s="1028">
        <v>10200</v>
      </c>
      <c r="F14" s="1028">
        <v>4400</v>
      </c>
      <c r="G14" s="1028">
        <v>4000</v>
      </c>
      <c r="H14" s="1028">
        <v>15</v>
      </c>
      <c r="I14" s="156" t="s">
        <v>596</v>
      </c>
      <c r="J14" s="1032"/>
    </row>
    <row r="15" s="1024" customFormat="1" hidden="1" spans="1:10">
      <c r="A15" s="1027">
        <v>3</v>
      </c>
      <c r="B15" s="1028" t="s">
        <v>549</v>
      </c>
      <c r="C15" s="1028" t="s">
        <v>602</v>
      </c>
      <c r="D15" s="156" t="s">
        <v>590</v>
      </c>
      <c r="E15" s="1028">
        <v>3600</v>
      </c>
      <c r="F15" s="1028">
        <v>2100</v>
      </c>
      <c r="G15" s="1028">
        <v>1400</v>
      </c>
      <c r="H15" s="1030">
        <v>3</v>
      </c>
      <c r="I15" s="1033" t="s">
        <v>593</v>
      </c>
      <c r="J15" s="1032"/>
    </row>
    <row r="16" s="1024" customFormat="1" hidden="1" spans="1:10">
      <c r="A16" s="1027">
        <v>4</v>
      </c>
      <c r="B16" s="1028" t="s">
        <v>549</v>
      </c>
      <c r="C16" s="1028" t="s">
        <v>603</v>
      </c>
      <c r="D16" s="156" t="s">
        <v>590</v>
      </c>
      <c r="E16" s="1028">
        <v>4000</v>
      </c>
      <c r="F16" s="1028">
        <v>2100</v>
      </c>
      <c r="G16" s="1028">
        <v>1400</v>
      </c>
      <c r="H16" s="1030">
        <v>3</v>
      </c>
      <c r="I16" s="156" t="s">
        <v>596</v>
      </c>
      <c r="J16" s="1032"/>
    </row>
    <row r="17" s="1024" customFormat="1" hidden="1" spans="1:10">
      <c r="A17" s="1027">
        <v>5</v>
      </c>
      <c r="B17" s="1028" t="s">
        <v>549</v>
      </c>
      <c r="C17" s="1028" t="s">
        <v>603</v>
      </c>
      <c r="D17" s="156" t="s">
        <v>590</v>
      </c>
      <c r="E17" s="1028">
        <v>5200</v>
      </c>
      <c r="F17" s="1028">
        <v>1800</v>
      </c>
      <c r="G17" s="1028">
        <v>1070</v>
      </c>
      <c r="H17" s="1028">
        <v>4</v>
      </c>
      <c r="I17" s="1033" t="s">
        <v>593</v>
      </c>
      <c r="J17" s="1032"/>
    </row>
    <row r="18" s="1024" customFormat="1" hidden="1" spans="1:10">
      <c r="A18" s="1027">
        <v>6</v>
      </c>
      <c r="B18" s="1028" t="s">
        <v>549</v>
      </c>
      <c r="C18" s="1028" t="s">
        <v>604</v>
      </c>
      <c r="D18" s="156" t="s">
        <v>595</v>
      </c>
      <c r="E18" s="1028">
        <v>4500</v>
      </c>
      <c r="F18" s="1028">
        <v>800</v>
      </c>
      <c r="G18" s="1028">
        <v>800</v>
      </c>
      <c r="H18" s="1028">
        <v>0.5</v>
      </c>
      <c r="I18" s="156" t="s">
        <v>596</v>
      </c>
      <c r="J18" s="1032"/>
    </row>
    <row r="19" s="1024" customFormat="1" hidden="1" spans="1:10">
      <c r="A19" s="1027"/>
      <c r="B19" s="1028"/>
      <c r="C19" s="1028"/>
      <c r="D19" s="156"/>
      <c r="E19" s="1028"/>
      <c r="F19" s="1028"/>
      <c r="G19" s="1028"/>
      <c r="H19" s="1029">
        <f>SUM(H13:H18)</f>
        <v>25.53</v>
      </c>
      <c r="I19" s="156"/>
      <c r="J19" s="1032"/>
    </row>
    <row r="20" s="1024" customFormat="1" hidden="1" spans="1:10">
      <c r="A20" s="1026" t="s">
        <v>556</v>
      </c>
      <c r="B20" s="1027"/>
      <c r="C20" s="1027"/>
      <c r="D20" s="1027"/>
      <c r="E20" s="1027"/>
      <c r="F20" s="1027"/>
      <c r="G20" s="1027"/>
      <c r="H20" s="1027"/>
      <c r="I20" s="1033"/>
      <c r="J20" s="1032" t="s">
        <v>605</v>
      </c>
    </row>
    <row r="21" s="1024" customFormat="1" hidden="1" spans="1:10">
      <c r="A21" s="1027">
        <v>1</v>
      </c>
      <c r="B21" s="1027" t="s">
        <v>556</v>
      </c>
      <c r="C21" s="1027" t="s">
        <v>606</v>
      </c>
      <c r="D21" s="1027" t="s">
        <v>590</v>
      </c>
      <c r="E21" s="1027">
        <v>1000</v>
      </c>
      <c r="F21" s="1027">
        <v>740</v>
      </c>
      <c r="G21" s="1027">
        <v>550</v>
      </c>
      <c r="H21" s="1027">
        <v>0.1</v>
      </c>
      <c r="I21" s="1027" t="s">
        <v>591</v>
      </c>
      <c r="J21" s="1032" t="s">
        <v>607</v>
      </c>
    </row>
    <row r="22" s="1024" customFormat="1" hidden="1" spans="1:10">
      <c r="A22" s="1027">
        <v>2</v>
      </c>
      <c r="B22" s="1027" t="s">
        <v>556</v>
      </c>
      <c r="C22" s="1027" t="s">
        <v>589</v>
      </c>
      <c r="D22" s="1027" t="s">
        <v>590</v>
      </c>
      <c r="E22" s="1027">
        <v>930</v>
      </c>
      <c r="F22" s="1027">
        <v>530</v>
      </c>
      <c r="G22" s="1027">
        <v>530</v>
      </c>
      <c r="H22" s="1027">
        <v>0.03</v>
      </c>
      <c r="I22" s="1027" t="s">
        <v>591</v>
      </c>
      <c r="J22" s="1032" t="s">
        <v>608</v>
      </c>
    </row>
    <row r="23" s="1024" customFormat="1" hidden="1" spans="1:10">
      <c r="A23" s="1027">
        <v>3</v>
      </c>
      <c r="B23" s="1027" t="s">
        <v>556</v>
      </c>
      <c r="C23" s="1027" t="s">
        <v>609</v>
      </c>
      <c r="D23" s="1027" t="s">
        <v>595</v>
      </c>
      <c r="E23" s="1027">
        <v>5650</v>
      </c>
      <c r="F23" s="1027">
        <v>460</v>
      </c>
      <c r="G23" s="1027">
        <v>300</v>
      </c>
      <c r="H23" s="1027">
        <v>1.2</v>
      </c>
      <c r="I23" s="1027" t="s">
        <v>591</v>
      </c>
      <c r="J23" s="1032" t="s">
        <v>610</v>
      </c>
    </row>
    <row r="24" s="1024" customFormat="1" hidden="1" spans="1:10">
      <c r="A24" s="1027">
        <v>4</v>
      </c>
      <c r="B24" s="1028" t="s">
        <v>556</v>
      </c>
      <c r="C24" s="1028" t="s">
        <v>598</v>
      </c>
      <c r="D24" s="156" t="s">
        <v>590</v>
      </c>
      <c r="E24" s="1028">
        <v>4000</v>
      </c>
      <c r="F24" s="1028">
        <v>2100</v>
      </c>
      <c r="G24" s="1028">
        <v>1650</v>
      </c>
      <c r="H24" s="1028">
        <v>3</v>
      </c>
      <c r="I24" s="156" t="s">
        <v>596</v>
      </c>
      <c r="J24" s="1032" t="s">
        <v>611</v>
      </c>
    </row>
    <row r="25" s="1024" customFormat="1" hidden="1" spans="1:10">
      <c r="A25" s="1027">
        <v>5</v>
      </c>
      <c r="B25" s="1028" t="s">
        <v>556</v>
      </c>
      <c r="C25" s="1028" t="s">
        <v>603</v>
      </c>
      <c r="D25" s="156" t="s">
        <v>590</v>
      </c>
      <c r="E25" s="1028">
        <v>4000</v>
      </c>
      <c r="F25" s="1028">
        <v>2100</v>
      </c>
      <c r="G25" s="1028">
        <v>1600</v>
      </c>
      <c r="H25" s="1030">
        <v>3</v>
      </c>
      <c r="I25" s="1033" t="s">
        <v>593</v>
      </c>
      <c r="J25" s="1032" t="s">
        <v>612</v>
      </c>
    </row>
    <row r="26" s="1024" customFormat="1" hidden="1" spans="1:10">
      <c r="A26" s="1027">
        <v>6</v>
      </c>
      <c r="B26" s="1028" t="s">
        <v>556</v>
      </c>
      <c r="C26" s="1028" t="s">
        <v>603</v>
      </c>
      <c r="D26" s="156" t="s">
        <v>590</v>
      </c>
      <c r="E26" s="1028">
        <v>4000</v>
      </c>
      <c r="F26" s="1028">
        <v>1700</v>
      </c>
      <c r="G26" s="1028">
        <v>1100</v>
      </c>
      <c r="H26" s="1028">
        <v>3</v>
      </c>
      <c r="I26" s="156" t="s">
        <v>596</v>
      </c>
      <c r="J26" s="1032"/>
    </row>
    <row r="27" s="1024" customFormat="1" hidden="1" spans="1:10">
      <c r="A27" s="1027">
        <v>7</v>
      </c>
      <c r="B27" s="1028" t="s">
        <v>556</v>
      </c>
      <c r="C27" s="1028" t="s">
        <v>604</v>
      </c>
      <c r="D27" s="156" t="s">
        <v>595</v>
      </c>
      <c r="E27" s="1028">
        <v>4500</v>
      </c>
      <c r="F27" s="1028">
        <v>800</v>
      </c>
      <c r="G27" s="1028">
        <v>800</v>
      </c>
      <c r="H27" s="1028">
        <v>0.5</v>
      </c>
      <c r="I27" s="1033" t="s">
        <v>593</v>
      </c>
      <c r="J27" s="1032"/>
    </row>
    <row r="28" s="1024" customFormat="1" hidden="1" spans="1:10">
      <c r="A28" s="1027"/>
      <c r="B28" s="1027"/>
      <c r="C28" s="1027"/>
      <c r="D28" s="1027"/>
      <c r="E28" s="1027"/>
      <c r="F28" s="1027"/>
      <c r="G28" s="1027"/>
      <c r="H28" s="1026">
        <f>SUM(H21:H27)</f>
        <v>10.83</v>
      </c>
      <c r="I28" s="1027"/>
      <c r="J28" s="1032" t="s">
        <v>605</v>
      </c>
    </row>
    <row r="29" s="1024" customFormat="1" hidden="1" spans="1:10">
      <c r="A29" s="1026" t="s">
        <v>564</v>
      </c>
      <c r="B29" s="1027"/>
      <c r="C29" s="1027"/>
      <c r="D29" s="1027"/>
      <c r="E29" s="1027"/>
      <c r="F29" s="1027"/>
      <c r="G29" s="1027"/>
      <c r="H29" s="1027"/>
      <c r="I29" s="1027"/>
      <c r="J29" s="1032"/>
    </row>
    <row r="30" s="1024" customFormat="1" hidden="1" spans="1:10">
      <c r="A30" s="1027">
        <v>1</v>
      </c>
      <c r="B30" s="1027" t="s">
        <v>564</v>
      </c>
      <c r="C30" s="1027" t="s">
        <v>589</v>
      </c>
      <c r="D30" s="1027" t="s">
        <v>590</v>
      </c>
      <c r="E30" s="1027">
        <v>820</v>
      </c>
      <c r="F30" s="1027">
        <v>570</v>
      </c>
      <c r="G30" s="1027">
        <v>390</v>
      </c>
      <c r="H30" s="1027">
        <v>0.025</v>
      </c>
      <c r="I30" s="1027" t="s">
        <v>591</v>
      </c>
      <c r="J30" s="1032"/>
    </row>
    <row r="31" s="1024" customFormat="1" hidden="1" spans="1:10">
      <c r="A31" s="1027">
        <v>2</v>
      </c>
      <c r="B31" s="1028" t="s">
        <v>564</v>
      </c>
      <c r="C31" s="1028" t="s">
        <v>613</v>
      </c>
      <c r="D31" s="156" t="s">
        <v>590</v>
      </c>
      <c r="E31" s="1028">
        <v>4000</v>
      </c>
      <c r="F31" s="1028">
        <v>2100</v>
      </c>
      <c r="G31" s="1028">
        <v>1300</v>
      </c>
      <c r="H31" s="1028">
        <v>3</v>
      </c>
      <c r="I31" s="156" t="s">
        <v>596</v>
      </c>
      <c r="J31" s="1032" t="s">
        <v>608</v>
      </c>
    </row>
    <row r="32" s="1024" customFormat="1" hidden="1" spans="1:10">
      <c r="A32" s="1027">
        <v>3</v>
      </c>
      <c r="B32" s="1028" t="s">
        <v>564</v>
      </c>
      <c r="C32" s="1028" t="s">
        <v>603</v>
      </c>
      <c r="D32" s="156" t="s">
        <v>590</v>
      </c>
      <c r="E32" s="1028">
        <v>4000</v>
      </c>
      <c r="F32" s="1028">
        <v>2100</v>
      </c>
      <c r="G32" s="1028">
        <v>1600</v>
      </c>
      <c r="H32" s="1028">
        <v>4</v>
      </c>
      <c r="I32" s="1033" t="s">
        <v>593</v>
      </c>
      <c r="J32" s="1032" t="s">
        <v>610</v>
      </c>
    </row>
    <row r="33" s="1024" customFormat="1" hidden="1" spans="1:10">
      <c r="A33" s="1027">
        <v>4</v>
      </c>
      <c r="B33" s="1028" t="s">
        <v>564</v>
      </c>
      <c r="C33" s="1028" t="s">
        <v>598</v>
      </c>
      <c r="D33" s="156" t="s">
        <v>590</v>
      </c>
      <c r="E33" s="1028">
        <v>3600</v>
      </c>
      <c r="F33" s="1028">
        <v>2100</v>
      </c>
      <c r="G33" s="1028">
        <v>1300</v>
      </c>
      <c r="H33" s="1028">
        <v>3</v>
      </c>
      <c r="I33" s="156" t="s">
        <v>596</v>
      </c>
      <c r="J33" s="1032" t="s">
        <v>611</v>
      </c>
    </row>
    <row r="34" s="1024" customFormat="1" hidden="1" spans="1:10">
      <c r="A34" s="1027">
        <v>5</v>
      </c>
      <c r="B34" s="1028" t="s">
        <v>564</v>
      </c>
      <c r="C34" s="1028" t="s">
        <v>604</v>
      </c>
      <c r="D34" s="156" t="s">
        <v>595</v>
      </c>
      <c r="E34" s="1028">
        <v>5000</v>
      </c>
      <c r="F34" s="1028">
        <v>1000</v>
      </c>
      <c r="G34" s="1028">
        <v>1000</v>
      </c>
      <c r="H34" s="1028">
        <v>0.6</v>
      </c>
      <c r="I34" s="1033" t="s">
        <v>593</v>
      </c>
      <c r="J34" s="1032"/>
    </row>
    <row r="35" s="1024" customFormat="1" hidden="1" spans="1:10">
      <c r="A35" s="1027"/>
      <c r="B35" s="1027"/>
      <c r="C35" s="1027"/>
      <c r="D35" s="1027"/>
      <c r="E35" s="1027"/>
      <c r="F35" s="1027"/>
      <c r="G35" s="1027"/>
      <c r="H35" s="1026">
        <f>SUM(H30:H34)</f>
        <v>10.625</v>
      </c>
      <c r="I35" s="1027"/>
      <c r="J35" s="1032"/>
    </row>
    <row r="36" s="1024" customFormat="1" hidden="1" spans="1:10">
      <c r="A36" s="1026" t="s">
        <v>614</v>
      </c>
      <c r="B36" s="1026"/>
      <c r="C36" s="1026"/>
      <c r="D36" s="1026"/>
      <c r="E36" s="1026"/>
      <c r="F36" s="1026"/>
      <c r="G36" s="1026"/>
      <c r="H36" s="1026"/>
      <c r="I36" s="1029"/>
      <c r="J36" s="1032"/>
    </row>
    <row r="37" s="1024" customFormat="1" hidden="1" spans="1:10">
      <c r="A37" s="1027">
        <v>1</v>
      </c>
      <c r="B37" s="1027" t="s">
        <v>614</v>
      </c>
      <c r="C37" s="1027" t="s">
        <v>615</v>
      </c>
      <c r="D37" s="1027" t="s">
        <v>616</v>
      </c>
      <c r="E37" s="1027"/>
      <c r="F37" s="1027"/>
      <c r="G37" s="1027"/>
      <c r="H37" s="1027"/>
      <c r="I37" s="1027" t="s">
        <v>617</v>
      </c>
      <c r="J37" s="1032"/>
    </row>
    <row r="38" s="1024" customFormat="1" hidden="1" spans="1:10">
      <c r="A38" s="1027">
        <v>2</v>
      </c>
      <c r="B38" s="1027" t="s">
        <v>614</v>
      </c>
      <c r="C38" s="1027" t="s">
        <v>618</v>
      </c>
      <c r="D38" s="1027" t="s">
        <v>590</v>
      </c>
      <c r="E38" s="1027">
        <v>8700</v>
      </c>
      <c r="F38" s="1027">
        <v>3620</v>
      </c>
      <c r="G38" s="1027">
        <v>3410</v>
      </c>
      <c r="H38" s="1027">
        <v>47</v>
      </c>
      <c r="I38" s="1027" t="s">
        <v>617</v>
      </c>
      <c r="J38" s="1032"/>
    </row>
    <row r="39" s="1024" customFormat="1" hidden="1" spans="1:10">
      <c r="A39" s="1027">
        <v>3</v>
      </c>
      <c r="B39" s="1027" t="s">
        <v>614</v>
      </c>
      <c r="C39" s="1027" t="s">
        <v>619</v>
      </c>
      <c r="D39" s="1027"/>
      <c r="E39" s="1027"/>
      <c r="F39" s="1027"/>
      <c r="G39" s="1027"/>
      <c r="H39" s="1027"/>
      <c r="I39" s="1027" t="s">
        <v>620</v>
      </c>
      <c r="J39" s="1032"/>
    </row>
    <row r="40" s="1024" customFormat="1" hidden="1" spans="1:10">
      <c r="A40" s="1027"/>
      <c r="B40" s="1027"/>
      <c r="C40" s="1028"/>
      <c r="D40" s="156"/>
      <c r="E40" s="1028"/>
      <c r="F40" s="1028"/>
      <c r="G40" s="1028"/>
      <c r="H40" s="1029">
        <f>SUM(H37:H39)</f>
        <v>47</v>
      </c>
      <c r="I40" s="1033"/>
      <c r="J40" s="1032"/>
    </row>
    <row r="41" s="1024" customFormat="1" hidden="1" spans="1:10">
      <c r="A41" s="1026" t="s">
        <v>577</v>
      </c>
      <c r="B41" s="1027"/>
      <c r="C41" s="1027"/>
      <c r="D41" s="1027"/>
      <c r="E41" s="1027"/>
      <c r="F41" s="1027"/>
      <c r="G41" s="1027"/>
      <c r="H41" s="1027"/>
      <c r="I41" s="1027"/>
      <c r="J41" s="1032"/>
    </row>
    <row r="42" s="1024" customFormat="1" hidden="1" spans="1:10">
      <c r="A42" s="1027">
        <v>1</v>
      </c>
      <c r="B42" s="1027" t="s">
        <v>577</v>
      </c>
      <c r="C42" s="1027" t="s">
        <v>589</v>
      </c>
      <c r="D42" s="1027" t="s">
        <v>590</v>
      </c>
      <c r="E42" s="1027">
        <v>830</v>
      </c>
      <c r="F42" s="1027">
        <v>570</v>
      </c>
      <c r="G42" s="1027">
        <v>390</v>
      </c>
      <c r="H42" s="1027">
        <v>0.02</v>
      </c>
      <c r="I42" s="1027" t="s">
        <v>591</v>
      </c>
      <c r="J42" s="1032"/>
    </row>
    <row r="43" s="1024" customFormat="1" hidden="1" spans="1:10">
      <c r="A43" s="1027">
        <v>2</v>
      </c>
      <c r="B43" s="1027" t="s">
        <v>577</v>
      </c>
      <c r="C43" s="1027" t="s">
        <v>621</v>
      </c>
      <c r="D43" s="1027" t="s">
        <v>590</v>
      </c>
      <c r="E43" s="1027">
        <v>880</v>
      </c>
      <c r="F43" s="1027">
        <v>700</v>
      </c>
      <c r="G43" s="1027">
        <v>2150</v>
      </c>
      <c r="H43" s="1027">
        <v>1.2</v>
      </c>
      <c r="I43" s="1027" t="s">
        <v>591</v>
      </c>
      <c r="J43" s="1032"/>
    </row>
    <row r="44" s="1024" customFormat="1" hidden="1" spans="1:10">
      <c r="A44" s="1027">
        <v>3</v>
      </c>
      <c r="B44" s="1028" t="s">
        <v>577</v>
      </c>
      <c r="C44" s="1028" t="s">
        <v>622</v>
      </c>
      <c r="D44" s="156" t="s">
        <v>590</v>
      </c>
      <c r="E44" s="1028">
        <v>4000</v>
      </c>
      <c r="F44" s="1028">
        <v>2100</v>
      </c>
      <c r="G44" s="1028">
        <v>1650</v>
      </c>
      <c r="H44" s="1028">
        <v>4.5</v>
      </c>
      <c r="I44" s="156" t="s">
        <v>596</v>
      </c>
      <c r="J44" s="1032"/>
    </row>
    <row r="45" s="1024" customFormat="1" hidden="1" spans="1:10">
      <c r="A45" s="1027">
        <v>4</v>
      </c>
      <c r="B45" s="1028" t="s">
        <v>577</v>
      </c>
      <c r="C45" s="1028" t="s">
        <v>623</v>
      </c>
      <c r="D45" s="156" t="s">
        <v>590</v>
      </c>
      <c r="E45" s="1028">
        <v>6800</v>
      </c>
      <c r="F45" s="1028">
        <v>4500</v>
      </c>
      <c r="G45" s="1028">
        <v>3700</v>
      </c>
      <c r="H45" s="1028">
        <v>52</v>
      </c>
      <c r="I45" s="1033" t="s">
        <v>593</v>
      </c>
      <c r="J45" s="1032"/>
    </row>
    <row r="46" s="1024" customFormat="1" hidden="1" spans="1:10">
      <c r="A46" s="1027"/>
      <c r="B46" s="1028"/>
      <c r="C46" s="1028"/>
      <c r="D46" s="156"/>
      <c r="E46" s="1028"/>
      <c r="F46" s="1028"/>
      <c r="G46" s="1028"/>
      <c r="H46" s="1029">
        <f>SUM(H42:H45)</f>
        <v>57.72</v>
      </c>
      <c r="I46" s="1033"/>
      <c r="J46" s="1032"/>
    </row>
    <row r="47" s="1024" customFormat="1" spans="1:10">
      <c r="A47" s="1026" t="s">
        <v>579</v>
      </c>
      <c r="B47" s="1027"/>
      <c r="C47" s="1027"/>
      <c r="D47" s="1027"/>
      <c r="E47" s="1027"/>
      <c r="F47" s="1027"/>
      <c r="G47" s="1027"/>
      <c r="H47" s="1027"/>
      <c r="I47" s="1027"/>
      <c r="J47" s="1032"/>
    </row>
    <row r="48" s="1024" customFormat="1" spans="1:10">
      <c r="A48" s="1027">
        <v>1</v>
      </c>
      <c r="B48" s="1027" t="s">
        <v>579</v>
      </c>
      <c r="C48" s="1027" t="s">
        <v>589</v>
      </c>
      <c r="D48" s="1027" t="s">
        <v>590</v>
      </c>
      <c r="E48" s="1027">
        <v>600</v>
      </c>
      <c r="F48" s="1027">
        <v>520</v>
      </c>
      <c r="G48" s="1027">
        <v>370</v>
      </c>
      <c r="H48" s="1027">
        <v>0.015</v>
      </c>
      <c r="I48" s="1027" t="s">
        <v>591</v>
      </c>
      <c r="J48" s="1032"/>
    </row>
    <row r="49" s="1024" customFormat="1" spans="1:10">
      <c r="A49" s="1027">
        <v>2</v>
      </c>
      <c r="B49" s="1027" t="s">
        <v>579</v>
      </c>
      <c r="C49" s="1027" t="s">
        <v>624</v>
      </c>
      <c r="D49" s="1027" t="s">
        <v>590</v>
      </c>
      <c r="E49" s="1027">
        <v>1700</v>
      </c>
      <c r="F49" s="1027">
        <v>520</v>
      </c>
      <c r="G49" s="1027">
        <v>370</v>
      </c>
      <c r="H49" s="1027">
        <v>0.6</v>
      </c>
      <c r="I49" s="1027" t="s">
        <v>591</v>
      </c>
      <c r="J49" s="1032"/>
    </row>
    <row r="50" s="1024" customFormat="1" spans="1:10">
      <c r="A50" s="1027">
        <v>3</v>
      </c>
      <c r="B50" s="1027" t="s">
        <v>579</v>
      </c>
      <c r="C50" s="1027" t="s">
        <v>624</v>
      </c>
      <c r="D50" s="1027" t="s">
        <v>590</v>
      </c>
      <c r="E50" s="1027">
        <v>1700</v>
      </c>
      <c r="F50" s="1027">
        <v>550</v>
      </c>
      <c r="G50" s="1027">
        <v>750</v>
      </c>
      <c r="H50" s="1027">
        <v>0.6</v>
      </c>
      <c r="I50" s="1027" t="s">
        <v>591</v>
      </c>
      <c r="J50" s="1032"/>
    </row>
    <row r="51" s="1024" customFormat="1" spans="1:10">
      <c r="A51" s="1027">
        <v>4</v>
      </c>
      <c r="B51" s="1028" t="s">
        <v>579</v>
      </c>
      <c r="C51" s="1028" t="s">
        <v>625</v>
      </c>
      <c r="D51" s="156" t="s">
        <v>590</v>
      </c>
      <c r="E51" s="1028">
        <v>5200</v>
      </c>
      <c r="F51" s="1028">
        <v>1800</v>
      </c>
      <c r="G51" s="1028">
        <v>1250</v>
      </c>
      <c r="H51" s="1028">
        <v>4</v>
      </c>
      <c r="I51" s="156" t="s">
        <v>596</v>
      </c>
      <c r="J51" s="1032"/>
    </row>
    <row r="52" s="1024" customFormat="1" spans="1:10">
      <c r="A52" s="1027">
        <v>5</v>
      </c>
      <c r="B52" s="1028" t="s">
        <v>579</v>
      </c>
      <c r="C52" s="1028" t="s">
        <v>626</v>
      </c>
      <c r="D52" s="156" t="s">
        <v>590</v>
      </c>
      <c r="E52" s="1028">
        <v>4000</v>
      </c>
      <c r="F52" s="1028">
        <v>2100</v>
      </c>
      <c r="G52" s="1028">
        <v>1660</v>
      </c>
      <c r="H52" s="1028">
        <v>5</v>
      </c>
      <c r="I52" s="1033" t="s">
        <v>593</v>
      </c>
      <c r="J52" s="1032"/>
    </row>
    <row r="53" s="1024" customFormat="1" spans="1:10">
      <c r="A53" s="1027"/>
      <c r="B53" s="1028"/>
      <c r="C53" s="1031" t="s">
        <v>627</v>
      </c>
      <c r="D53" s="156"/>
      <c r="E53" s="1028"/>
      <c r="F53" s="1028"/>
      <c r="G53" s="1028"/>
      <c r="H53" s="1028">
        <v>2.3</v>
      </c>
      <c r="I53" s="1033"/>
      <c r="J53" s="1032"/>
    </row>
    <row r="54" s="1024" customFormat="1" spans="1:10">
      <c r="A54" s="1027"/>
      <c r="B54" s="1027"/>
      <c r="C54" s="1027"/>
      <c r="D54" s="1027"/>
      <c r="E54" s="1027"/>
      <c r="F54" s="1027"/>
      <c r="G54" s="1027"/>
      <c r="H54" s="1026">
        <f>SUM(H48:H53)</f>
        <v>12.515</v>
      </c>
      <c r="I54" s="1027"/>
      <c r="J54" s="1032"/>
    </row>
    <row r="55" s="1024" customFormat="1" spans="1:10">
      <c r="A55" s="1026" t="s">
        <v>581</v>
      </c>
      <c r="B55" s="1027"/>
      <c r="C55" s="1027"/>
      <c r="D55" s="1027"/>
      <c r="E55" s="1027"/>
      <c r="F55" s="1027"/>
      <c r="G55" s="1027"/>
      <c r="H55" s="1027"/>
      <c r="I55" s="1027"/>
      <c r="J55" s="1032"/>
    </row>
    <row r="56" s="1024" customFormat="1" hidden="1" spans="1:10">
      <c r="A56" s="1027">
        <v>1</v>
      </c>
      <c r="B56" s="1027" t="s">
        <v>581</v>
      </c>
      <c r="C56" s="1027" t="s">
        <v>589</v>
      </c>
      <c r="D56" s="1027" t="s">
        <v>590</v>
      </c>
      <c r="E56" s="1027">
        <v>600</v>
      </c>
      <c r="F56" s="1027">
        <v>540</v>
      </c>
      <c r="G56" s="1027">
        <v>370</v>
      </c>
      <c r="H56" s="1027">
        <v>0.015</v>
      </c>
      <c r="I56" s="1027" t="s">
        <v>591</v>
      </c>
      <c r="J56" s="1032"/>
    </row>
    <row r="57" s="1024" customFormat="1" hidden="1" spans="1:10">
      <c r="A57" s="1027">
        <v>2</v>
      </c>
      <c r="B57" s="1027" t="s">
        <v>581</v>
      </c>
      <c r="C57" s="1027" t="s">
        <v>624</v>
      </c>
      <c r="D57" s="1027" t="s">
        <v>590</v>
      </c>
      <c r="E57" s="1027">
        <v>1700</v>
      </c>
      <c r="F57" s="1027">
        <v>550</v>
      </c>
      <c r="G57" s="1027">
        <v>750</v>
      </c>
      <c r="H57" s="1027">
        <v>0.6</v>
      </c>
      <c r="I57" s="1027" t="s">
        <v>591</v>
      </c>
      <c r="J57" s="1032"/>
    </row>
    <row r="58" s="1024" customFormat="1" hidden="1" spans="1:10">
      <c r="A58" s="1027">
        <v>3</v>
      </c>
      <c r="B58" s="1028" t="s">
        <v>581</v>
      </c>
      <c r="C58" s="1028" t="s">
        <v>628</v>
      </c>
      <c r="D58" s="156" t="s">
        <v>595</v>
      </c>
      <c r="E58" s="1028">
        <v>11000</v>
      </c>
      <c r="F58" s="1028">
        <v>4020</v>
      </c>
      <c r="G58" s="1028">
        <v>3800</v>
      </c>
      <c r="H58" s="1028">
        <v>60</v>
      </c>
      <c r="I58" s="156" t="s">
        <v>596</v>
      </c>
      <c r="J58" s="1032"/>
    </row>
    <row r="59" s="1024" customFormat="1" hidden="1" spans="1:10">
      <c r="A59" s="1027">
        <v>4</v>
      </c>
      <c r="B59" s="1028" t="s">
        <v>581</v>
      </c>
      <c r="C59" s="1028" t="s">
        <v>603</v>
      </c>
      <c r="D59" s="156" t="s">
        <v>590</v>
      </c>
      <c r="E59" s="1028">
        <v>5200</v>
      </c>
      <c r="F59" s="1028">
        <v>1800</v>
      </c>
      <c r="G59" s="1028">
        <v>1300</v>
      </c>
      <c r="H59" s="1028">
        <v>4</v>
      </c>
      <c r="I59" s="1033" t="s">
        <v>593</v>
      </c>
      <c r="J59" s="1032"/>
    </row>
    <row r="60" s="1024" customFormat="1" hidden="1" spans="1:10">
      <c r="A60" s="1027">
        <v>5</v>
      </c>
      <c r="B60" s="1028" t="s">
        <v>581</v>
      </c>
      <c r="C60" s="1028" t="s">
        <v>626</v>
      </c>
      <c r="D60" s="156" t="s">
        <v>590</v>
      </c>
      <c r="E60" s="1028">
        <v>4000</v>
      </c>
      <c r="F60" s="1028">
        <v>2100</v>
      </c>
      <c r="G60" s="1028">
        <v>1660</v>
      </c>
      <c r="H60" s="1028">
        <v>5</v>
      </c>
      <c r="I60" s="156" t="s">
        <v>596</v>
      </c>
      <c r="J60" s="1032"/>
    </row>
    <row r="61" s="1024" customFormat="1" hidden="1" spans="1:10">
      <c r="A61" s="1027">
        <v>6</v>
      </c>
      <c r="B61" s="1028" t="s">
        <v>581</v>
      </c>
      <c r="C61" s="1028" t="s">
        <v>629</v>
      </c>
      <c r="D61" s="156" t="s">
        <v>590</v>
      </c>
      <c r="E61" s="1028">
        <v>5000</v>
      </c>
      <c r="F61" s="1028">
        <v>2000</v>
      </c>
      <c r="G61" s="1028">
        <v>2600</v>
      </c>
      <c r="H61" s="1028">
        <v>3</v>
      </c>
      <c r="I61" s="1033" t="s">
        <v>593</v>
      </c>
      <c r="J61" s="1032"/>
    </row>
    <row r="62" s="1024" customFormat="1" hidden="1" spans="1:10">
      <c r="A62" s="1027"/>
      <c r="B62" s="1027"/>
      <c r="C62" s="1027"/>
      <c r="D62" s="1027"/>
      <c r="E62" s="1027"/>
      <c r="F62" s="1027"/>
      <c r="G62" s="1027"/>
      <c r="H62" s="1026">
        <f>SUM(H56:H61)</f>
        <v>72.615</v>
      </c>
      <c r="I62" s="1027"/>
      <c r="J62" s="1032"/>
    </row>
    <row r="63" s="1024" customFormat="1" hidden="1" spans="1:10">
      <c r="A63" s="1027"/>
      <c r="B63" s="1027"/>
      <c r="C63" s="1027"/>
      <c r="D63" s="1027"/>
      <c r="E63" s="1027"/>
      <c r="F63" s="1027"/>
      <c r="G63" s="1027"/>
      <c r="H63" s="1027"/>
      <c r="I63" s="1027"/>
      <c r="J63" s="1032"/>
    </row>
    <row r="64" s="1024" customFormat="1" hidden="1" spans="1:10">
      <c r="A64" s="1027"/>
      <c r="B64" s="1027"/>
      <c r="C64" s="1027"/>
      <c r="D64" s="1027"/>
      <c r="E64" s="1027"/>
      <c r="F64" s="1027"/>
      <c r="G64" s="1027"/>
      <c r="H64" s="1027"/>
      <c r="I64" s="1027"/>
      <c r="J64" s="1032"/>
    </row>
    <row r="65" s="1024" customFormat="1" hidden="1" spans="1:10">
      <c r="A65" s="1027"/>
      <c r="B65" s="1027"/>
      <c r="C65" s="1027"/>
      <c r="D65" s="1027"/>
      <c r="E65" s="1027"/>
      <c r="F65" s="1027"/>
      <c r="G65" s="1027"/>
      <c r="H65" s="1027"/>
      <c r="I65" s="1027"/>
      <c r="J65" s="1032"/>
    </row>
    <row r="66" s="1024" customFormat="1" hidden="1" spans="1:10">
      <c r="A66" s="1027"/>
      <c r="B66" s="1027"/>
      <c r="C66" s="1027"/>
      <c r="D66" s="1027"/>
      <c r="E66" s="1027"/>
      <c r="F66" s="1027"/>
      <c r="G66" s="1027"/>
      <c r="H66" s="1027"/>
      <c r="I66" s="1027"/>
      <c r="J66" s="1032"/>
    </row>
    <row r="67" s="1024" customFormat="1" hidden="1" spans="1:10">
      <c r="A67" s="1027"/>
      <c r="B67" s="1027"/>
      <c r="C67" s="1027"/>
      <c r="D67" s="1027"/>
      <c r="E67" s="1027"/>
      <c r="F67" s="1027"/>
      <c r="G67" s="1027"/>
      <c r="H67" s="1027"/>
      <c r="I67" s="1027"/>
      <c r="J67" s="1032"/>
    </row>
    <row r="68" s="1024" customFormat="1" hidden="1" spans="1:10">
      <c r="A68" s="1027"/>
      <c r="B68" s="1027"/>
      <c r="C68" s="1027"/>
      <c r="D68" s="1027"/>
      <c r="E68" s="1027"/>
      <c r="F68" s="1027"/>
      <c r="G68" s="1027"/>
      <c r="H68" s="1027"/>
      <c r="I68" s="1027"/>
      <c r="J68" s="1032"/>
    </row>
    <row r="69" s="1024" customFormat="1" hidden="1" spans="1:10">
      <c r="A69" s="1027"/>
      <c r="B69" s="1027"/>
      <c r="C69" s="1027"/>
      <c r="D69" s="1027"/>
      <c r="E69" s="1027"/>
      <c r="F69" s="1027"/>
      <c r="G69" s="1027"/>
      <c r="H69" s="1027"/>
      <c r="I69" s="1027"/>
      <c r="J69" s="1032"/>
    </row>
    <row r="70" s="1024" customFormat="1" hidden="1" spans="1:10">
      <c r="A70" s="1027"/>
      <c r="B70" s="1027"/>
      <c r="C70" s="1027"/>
      <c r="D70" s="1027"/>
      <c r="E70" s="1027"/>
      <c r="F70" s="1027"/>
      <c r="G70" s="1027"/>
      <c r="H70" s="1027"/>
      <c r="I70" s="1027"/>
      <c r="J70" s="1032"/>
    </row>
    <row r="71" s="1024" customFormat="1" hidden="1" spans="1:10">
      <c r="A71" s="1027"/>
      <c r="B71" s="1027"/>
      <c r="C71" s="1027"/>
      <c r="D71" s="1027"/>
      <c r="E71" s="1027"/>
      <c r="F71" s="1027"/>
      <c r="G71" s="1027"/>
      <c r="H71" s="1027"/>
      <c r="I71" s="1027"/>
      <c r="J71" s="1032"/>
    </row>
    <row r="72" s="1024" customFormat="1" hidden="1" spans="1:10">
      <c r="A72" s="1027"/>
      <c r="B72" s="1027"/>
      <c r="C72" s="1027"/>
      <c r="D72" s="1027"/>
      <c r="E72" s="1027"/>
      <c r="F72" s="1027"/>
      <c r="G72" s="1027"/>
      <c r="H72" s="1027"/>
      <c r="I72" s="1027"/>
      <c r="J72" s="1032"/>
    </row>
    <row r="73" s="1024" customFormat="1" hidden="1" spans="1:10">
      <c r="A73" s="1027"/>
      <c r="B73" s="1027"/>
      <c r="C73" s="1027"/>
      <c r="D73" s="1027"/>
      <c r="E73" s="1027"/>
      <c r="F73" s="1027"/>
      <c r="G73" s="1027"/>
      <c r="H73" s="1027"/>
      <c r="I73" s="1027"/>
      <c r="J73" s="1032"/>
    </row>
    <row r="74" s="1024" customFormat="1" hidden="1" spans="1:10">
      <c r="A74" s="1027"/>
      <c r="B74" s="1027"/>
      <c r="C74" s="1027"/>
      <c r="D74" s="1027"/>
      <c r="E74" s="1027"/>
      <c r="F74" s="1027"/>
      <c r="G74" s="1027"/>
      <c r="H74" s="1027"/>
      <c r="I74" s="1027"/>
      <c r="J74" s="1032"/>
    </row>
    <row r="75" s="1024" customFormat="1" hidden="1" spans="1:10">
      <c r="A75" s="1027"/>
      <c r="B75" s="1027"/>
      <c r="C75" s="1027"/>
      <c r="D75" s="1027"/>
      <c r="E75" s="1027"/>
      <c r="F75" s="1027"/>
      <c r="G75" s="1027"/>
      <c r="H75" s="1027"/>
      <c r="I75" s="1027"/>
      <c r="J75" s="1032"/>
    </row>
    <row r="76" s="1024" customFormat="1" hidden="1" spans="1:10">
      <c r="A76" s="1027"/>
      <c r="B76" s="1027"/>
      <c r="C76" s="1027"/>
      <c r="D76" s="1027"/>
      <c r="E76" s="1027"/>
      <c r="F76" s="1027"/>
      <c r="G76" s="1027"/>
      <c r="H76" s="1027"/>
      <c r="I76" s="1027"/>
      <c r="J76" s="1032"/>
    </row>
    <row r="77" s="1024" customFormat="1" hidden="1" spans="1:10">
      <c r="A77" s="1027"/>
      <c r="B77" s="1027"/>
      <c r="C77" s="1027"/>
      <c r="D77" s="1027"/>
      <c r="E77" s="1027"/>
      <c r="F77" s="1027"/>
      <c r="G77" s="1027"/>
      <c r="H77" s="1027"/>
      <c r="I77" s="1027"/>
      <c r="J77" s="1032"/>
    </row>
    <row r="78" s="1024" customFormat="1" hidden="1" spans="1:10">
      <c r="A78" s="1027"/>
      <c r="B78" s="1027"/>
      <c r="C78" s="1027"/>
      <c r="D78" s="1027"/>
      <c r="E78" s="1027"/>
      <c r="F78" s="1027"/>
      <c r="G78" s="1027"/>
      <c r="H78" s="1027"/>
      <c r="I78" s="1027"/>
      <c r="J78" s="1032"/>
    </row>
    <row r="79" s="1024" customFormat="1" hidden="1" spans="1:10">
      <c r="A79" s="1027"/>
      <c r="B79" s="1027"/>
      <c r="C79" s="1027"/>
      <c r="D79" s="1027"/>
      <c r="E79" s="1027"/>
      <c r="F79" s="1027"/>
      <c r="G79" s="1027"/>
      <c r="H79" s="1027"/>
      <c r="I79" s="1027"/>
      <c r="J79" s="1032"/>
    </row>
    <row r="80" s="1024" customFormat="1" hidden="1" spans="1:10">
      <c r="A80" s="1027"/>
      <c r="B80" s="1027"/>
      <c r="C80" s="1027"/>
      <c r="D80" s="1027"/>
      <c r="E80" s="1027"/>
      <c r="F80" s="1027"/>
      <c r="G80" s="1027"/>
      <c r="H80" s="1027"/>
      <c r="I80" s="1027"/>
      <c r="J80" s="1032"/>
    </row>
    <row r="81" s="1024" customFormat="1" hidden="1" spans="1:10">
      <c r="A81" s="1027"/>
      <c r="B81" s="1027"/>
      <c r="C81" s="1027"/>
      <c r="D81" s="1027"/>
      <c r="E81" s="1027"/>
      <c r="F81" s="1027"/>
      <c r="G81" s="1027"/>
      <c r="H81" s="1027"/>
      <c r="I81" s="1027"/>
      <c r="J81" s="1032"/>
    </row>
    <row r="82" s="1024" customFormat="1" hidden="1" spans="1:10">
      <c r="A82" s="1027"/>
      <c r="B82" s="1027"/>
      <c r="C82" s="1027"/>
      <c r="D82" s="1027"/>
      <c r="E82" s="1027"/>
      <c r="F82" s="1027"/>
      <c r="G82" s="1027"/>
      <c r="H82" s="1027"/>
      <c r="I82" s="1027"/>
      <c r="J82" s="1032"/>
    </row>
    <row r="83" s="1024" customFormat="1" hidden="1" spans="1:10">
      <c r="A83" s="1027"/>
      <c r="B83" s="1027"/>
      <c r="C83" s="1027"/>
      <c r="D83" s="1027"/>
      <c r="E83" s="1027"/>
      <c r="F83" s="1027"/>
      <c r="G83" s="1027"/>
      <c r="H83" s="1027"/>
      <c r="I83" s="1027"/>
      <c r="J83" s="1032"/>
    </row>
    <row r="84" s="1024" customFormat="1" hidden="1" spans="1:10">
      <c r="A84" s="1027"/>
      <c r="B84" s="1027"/>
      <c r="C84" s="1027"/>
      <c r="D84" s="1027"/>
      <c r="E84" s="1027"/>
      <c r="F84" s="1027"/>
      <c r="G84" s="1027"/>
      <c r="H84" s="1027"/>
      <c r="I84" s="1027"/>
      <c r="J84" s="1032"/>
    </row>
    <row r="85" s="1024" customFormat="1" hidden="1" spans="1:10">
      <c r="A85" s="1027"/>
      <c r="B85" s="1027"/>
      <c r="C85" s="1027"/>
      <c r="D85" s="1027"/>
      <c r="E85" s="1027"/>
      <c r="F85" s="1027"/>
      <c r="G85" s="1027"/>
      <c r="H85" s="1027"/>
      <c r="I85" s="1027"/>
      <c r="J85" s="1032"/>
    </row>
    <row r="86" s="1024" customFormat="1" hidden="1" spans="1:10">
      <c r="A86" s="1027"/>
      <c r="B86" s="1027"/>
      <c r="C86" s="1027"/>
      <c r="D86" s="1027"/>
      <c r="E86" s="1027"/>
      <c r="F86" s="1027"/>
      <c r="G86" s="1027"/>
      <c r="H86" s="1027"/>
      <c r="I86" s="1027"/>
      <c r="J86" s="1032"/>
    </row>
    <row r="87" s="1024" customFormat="1" hidden="1" spans="1:10">
      <c r="A87" s="1027"/>
      <c r="B87" s="1027"/>
      <c r="C87" s="1027"/>
      <c r="D87" s="1027"/>
      <c r="E87" s="1027"/>
      <c r="F87" s="1027"/>
      <c r="G87" s="1027"/>
      <c r="H87" s="1027"/>
      <c r="I87" s="1027"/>
      <c r="J87" s="1032"/>
    </row>
    <row r="88" s="1024" customFormat="1" hidden="1" spans="1:10">
      <c r="A88" s="1027"/>
      <c r="B88" s="1027"/>
      <c r="C88" s="1027"/>
      <c r="D88" s="1027"/>
      <c r="E88" s="1027"/>
      <c r="F88" s="1027"/>
      <c r="G88" s="1027"/>
      <c r="H88" s="1027"/>
      <c r="I88" s="1027"/>
      <c r="J88" s="1032"/>
    </row>
    <row r="89" s="1024" customFormat="1" hidden="1" spans="1:10">
      <c r="A89" s="1027"/>
      <c r="B89" s="1027"/>
      <c r="C89" s="1027"/>
      <c r="D89" s="1027"/>
      <c r="E89" s="1027"/>
      <c r="F89" s="1027"/>
      <c r="G89" s="1027"/>
      <c r="H89" s="1027"/>
      <c r="I89" s="1027"/>
      <c r="J89" s="1032"/>
    </row>
    <row r="90" s="1024" customFormat="1" hidden="1" spans="1:10">
      <c r="A90" s="1027"/>
      <c r="B90" s="1027"/>
      <c r="C90" s="1027"/>
      <c r="D90" s="1027"/>
      <c r="E90" s="1027"/>
      <c r="F90" s="1027"/>
      <c r="G90" s="1027"/>
      <c r="H90" s="1027"/>
      <c r="I90" s="1027"/>
      <c r="J90" s="1032"/>
    </row>
    <row r="91" s="1024" customFormat="1" hidden="1" spans="1:10">
      <c r="A91" s="1027"/>
      <c r="B91" s="1027"/>
      <c r="C91" s="1027"/>
      <c r="D91" s="1027"/>
      <c r="E91" s="1027"/>
      <c r="F91" s="1027"/>
      <c r="G91" s="1027"/>
      <c r="H91" s="1027"/>
      <c r="I91" s="1027"/>
      <c r="J91" s="1032"/>
    </row>
    <row r="92" s="1024" customFormat="1" hidden="1" spans="10:10">
      <c r="J92" s="1032"/>
    </row>
    <row r="93" s="1024" customFormat="1" spans="10:10">
      <c r="J93" s="1032"/>
    </row>
    <row r="94" s="1024" customFormat="1" spans="10:10">
      <c r="J94" s="1032"/>
    </row>
    <row r="95" s="1024" customFormat="1" spans="10:10">
      <c r="J95" s="1032"/>
    </row>
    <row r="96" s="1024" customFormat="1" spans="10:10">
      <c r="J96" s="1032"/>
    </row>
    <row r="97" s="1024" customFormat="1" spans="10:10">
      <c r="J97" s="1032"/>
    </row>
    <row r="98" s="1024" customFormat="1" spans="10:10">
      <c r="J98" s="1032"/>
    </row>
    <row r="99" s="1024" customFormat="1" spans="10:10">
      <c r="J99" s="1032"/>
    </row>
    <row r="100" s="1024" customFormat="1" spans="10:10">
      <c r="J100" s="1032"/>
    </row>
    <row r="101" s="1024" customFormat="1" spans="10:10">
      <c r="J101" s="1032"/>
    </row>
    <row r="102" s="1024" customFormat="1" spans="10:10">
      <c r="J102" s="1032"/>
    </row>
    <row r="103" s="1024" customFormat="1" spans="10:10">
      <c r="J103" s="1032"/>
    </row>
    <row r="104" s="1024" customFormat="1" spans="10:10">
      <c r="J104" s="1032"/>
    </row>
    <row r="105" s="1024" customFormat="1" spans="10:10">
      <c r="J105" s="1032"/>
    </row>
    <row r="106" s="1024" customFormat="1" spans="10:10">
      <c r="J106" s="1032"/>
    </row>
    <row r="107" s="1024" customFormat="1" spans="10:10">
      <c r="J107" s="1032"/>
    </row>
    <row r="108" s="1024" customFormat="1" spans="10:10">
      <c r="J108" s="1032"/>
    </row>
    <row r="109" s="1024" customFormat="1" spans="10:10">
      <c r="J109" s="1032"/>
    </row>
    <row r="110" s="1024" customFormat="1" spans="10:10">
      <c r="J110" s="1032"/>
    </row>
    <row r="111" s="1024" customFormat="1" spans="10:10">
      <c r="J111" s="1032"/>
    </row>
    <row r="112" s="1024" customFormat="1" spans="10:10">
      <c r="J112" s="1032"/>
    </row>
    <row r="113" s="1024" customFormat="1" spans="10:10">
      <c r="J113" s="1032"/>
    </row>
    <row r="114" s="1024" customFormat="1" spans="10:10">
      <c r="J114" s="1032"/>
    </row>
    <row r="115" s="1024" customFormat="1" spans="10:10">
      <c r="J115" s="1032"/>
    </row>
    <row r="116" s="1024" customFormat="1" spans="10:10">
      <c r="J116" s="1032"/>
    </row>
    <row r="117" s="1024" customFormat="1" spans="10:10">
      <c r="J117" s="1032"/>
    </row>
    <row r="118" s="1024" customFormat="1" spans="10:10">
      <c r="J118" s="1032"/>
    </row>
    <row r="119" s="1024" customFormat="1" spans="10:10">
      <c r="J119" s="1032"/>
    </row>
    <row r="120" s="1024" customFormat="1" spans="10:10">
      <c r="J120" s="1032"/>
    </row>
    <row r="121" s="1024" customFormat="1" spans="10:10">
      <c r="J121" s="1032"/>
    </row>
    <row r="122" s="1024" customFormat="1" spans="10:10">
      <c r="J122" s="1032"/>
    </row>
    <row r="123" s="1024" customFormat="1" spans="10:10">
      <c r="J123" s="1032"/>
    </row>
    <row r="124" s="1024" customFormat="1" spans="10:10">
      <c r="J124" s="1032"/>
    </row>
    <row r="125" s="1024" customFormat="1" spans="10:10">
      <c r="J125" s="1032"/>
    </row>
    <row r="126" s="1024" customFormat="1" spans="10:10">
      <c r="J126" s="1032"/>
    </row>
    <row r="127" s="1024" customFormat="1" spans="10:10">
      <c r="J127" s="1032"/>
    </row>
    <row r="128" s="1024" customFormat="1" spans="10:10">
      <c r="J128" s="1032"/>
    </row>
    <row r="129" s="1024" customFormat="1" spans="10:10">
      <c r="J129" s="1032"/>
    </row>
    <row r="130" s="1024" customFormat="1" spans="10:10">
      <c r="J130" s="1032"/>
    </row>
    <row r="131" s="1024" customFormat="1" spans="10:10">
      <c r="J131" s="1032"/>
    </row>
    <row r="132" s="1024" customFormat="1" spans="10:10">
      <c r="J132" s="1032"/>
    </row>
    <row r="133" s="1024" customFormat="1" spans="10:10">
      <c r="J133" s="1032"/>
    </row>
    <row r="134" s="1024" customFormat="1" spans="10:10">
      <c r="J134" s="1032"/>
    </row>
    <row r="135" s="1024" customFormat="1" spans="10:10">
      <c r="J135" s="1032"/>
    </row>
    <row r="136" s="1024" customFormat="1" spans="10:10">
      <c r="J136" s="1032"/>
    </row>
    <row r="137" s="1024" customFormat="1" spans="10:10">
      <c r="J137" s="1032"/>
    </row>
    <row r="138" s="1024" customFormat="1" spans="10:10">
      <c r="J138" s="1032"/>
    </row>
    <row r="139" s="1024" customFormat="1" spans="10:10">
      <c r="J139" s="1032"/>
    </row>
    <row r="140" s="1024" customFormat="1" spans="10:10">
      <c r="J140" s="1032"/>
    </row>
    <row r="141" s="1024" customFormat="1" spans="10:10">
      <c r="J141" s="1032"/>
    </row>
    <row r="142" s="1024" customFormat="1" spans="10:10">
      <c r="J142" s="1032"/>
    </row>
    <row r="143" s="1024" customFormat="1" spans="10:10">
      <c r="J143" s="1032"/>
    </row>
    <row r="144" s="1024" customFormat="1" spans="10:10">
      <c r="J144" s="1032"/>
    </row>
    <row r="145" s="1024" customFormat="1" spans="10:10">
      <c r="J145" s="1032"/>
    </row>
    <row r="146" s="1024" customFormat="1" spans="10:10">
      <c r="J146" s="1032"/>
    </row>
    <row r="147" s="1024" customFormat="1" spans="10:10">
      <c r="J147" s="1032"/>
    </row>
    <row r="148" s="1024" customFormat="1" spans="10:10">
      <c r="J148" s="1032"/>
    </row>
    <row r="149" s="1024" customFormat="1" spans="10:10">
      <c r="J149" s="1032"/>
    </row>
    <row r="150" s="1024" customFormat="1" spans="10:10">
      <c r="J150" s="1032"/>
    </row>
    <row r="151" s="1024" customFormat="1" spans="10:10">
      <c r="J151" s="1032"/>
    </row>
    <row r="152" s="1024" customFormat="1" spans="10:10">
      <c r="J152" s="1032"/>
    </row>
    <row r="153" s="1024" customFormat="1" spans="10:10">
      <c r="J153" s="1032"/>
    </row>
    <row r="154" s="1024" customFormat="1" spans="10:10">
      <c r="J154" s="1032"/>
    </row>
    <row r="155" s="1024" customFormat="1" spans="10:10">
      <c r="J155" s="1032"/>
    </row>
    <row r="156" s="1024" customFormat="1" spans="10:10">
      <c r="J156" s="1032"/>
    </row>
    <row r="157" s="1024" customFormat="1" spans="10:10">
      <c r="J157" s="1032"/>
    </row>
    <row r="158" s="1024" customFormat="1" spans="10:10">
      <c r="J158" s="1032"/>
    </row>
    <row r="159" s="1024" customFormat="1" spans="10:10">
      <c r="J159" s="1032"/>
    </row>
    <row r="160" s="1024" customFormat="1" spans="10:10">
      <c r="J160" s="1032"/>
    </row>
    <row r="161" s="1024" customFormat="1" spans="10:10">
      <c r="J161" s="1032"/>
    </row>
    <row r="162" s="1024" customFormat="1" spans="10:10">
      <c r="J162" s="1032"/>
    </row>
    <row r="163" s="1024" customFormat="1" spans="10:10">
      <c r="J163" s="1032"/>
    </row>
    <row r="164" s="1024" customFormat="1" spans="10:10">
      <c r="J164" s="1032"/>
    </row>
    <row r="165" s="1024" customFormat="1" spans="10:10">
      <c r="J165" s="1032"/>
    </row>
    <row r="166" s="1024" customFormat="1" spans="10:10">
      <c r="J166" s="1032"/>
    </row>
    <row r="167" s="1024" customFormat="1" spans="10:10">
      <c r="J167" s="1032"/>
    </row>
    <row r="168" s="1024" customFormat="1" spans="10:10">
      <c r="J168" s="1032"/>
    </row>
    <row r="169" s="1024" customFormat="1" spans="10:10">
      <c r="J169" s="1032"/>
    </row>
    <row r="170" s="1024" customFormat="1" spans="10:10">
      <c r="J170" s="1032"/>
    </row>
    <row r="171" s="1024" customFormat="1" spans="10:10">
      <c r="J171" s="1032"/>
    </row>
    <row r="172" s="1024" customFormat="1" spans="10:10">
      <c r="J172" s="1032"/>
    </row>
    <row r="173" s="1024" customFormat="1" spans="10:10">
      <c r="J173" s="1032"/>
    </row>
    <row r="174" s="1024" customFormat="1" spans="10:10">
      <c r="J174" s="1032"/>
    </row>
    <row r="175" s="1024" customFormat="1" spans="10:10">
      <c r="J175" s="1032"/>
    </row>
    <row r="176" s="1024" customFormat="1" spans="10:10">
      <c r="J176" s="1032"/>
    </row>
    <row r="177" s="1024" customFormat="1" spans="10:10">
      <c r="J177" s="1032"/>
    </row>
    <row r="178" s="1024" customFormat="1" spans="10:10">
      <c r="J178" s="1032"/>
    </row>
    <row r="179" s="1024" customFormat="1" spans="10:10">
      <c r="J179" s="1032"/>
    </row>
    <row r="180" s="1024" customFormat="1" spans="10:10">
      <c r="J180" s="1032"/>
    </row>
    <row r="181" s="1024" customFormat="1" spans="10:10">
      <c r="J181" s="1032"/>
    </row>
    <row r="182" s="1024" customFormat="1" spans="10:10">
      <c r="J182" s="1032"/>
    </row>
    <row r="183" s="1024" customFormat="1" spans="10:10">
      <c r="J183" s="1032"/>
    </row>
    <row r="184" s="1024" customFormat="1" spans="10:10">
      <c r="J184" s="1032"/>
    </row>
    <row r="185" s="1024" customFormat="1" spans="10:10">
      <c r="J185" s="1032"/>
    </row>
    <row r="186" s="1024" customFormat="1" spans="10:10">
      <c r="J186" s="1032"/>
    </row>
    <row r="187" s="1024" customFormat="1" spans="10:10">
      <c r="J187" s="1032"/>
    </row>
    <row r="188" s="1024" customFormat="1" spans="10:10">
      <c r="J188" s="1032"/>
    </row>
    <row r="189" s="1024" customFormat="1" spans="10:10">
      <c r="J189" s="1032"/>
    </row>
    <row r="190" s="1024" customFormat="1" spans="10:10">
      <c r="J190" s="1032"/>
    </row>
    <row r="191" s="1024" customFormat="1" spans="10:10">
      <c r="J191" s="1032"/>
    </row>
    <row r="192" s="1024" customFormat="1" spans="10:10">
      <c r="J192" s="1032"/>
    </row>
    <row r="193" s="1024" customFormat="1" spans="10:10">
      <c r="J193" s="1032"/>
    </row>
    <row r="194" s="1024" customFormat="1" spans="10:10">
      <c r="J194" s="1032"/>
    </row>
    <row r="195" s="1024" customFormat="1" spans="10:10">
      <c r="J195" s="1032"/>
    </row>
    <row r="196" s="1024" customFormat="1" spans="10:10">
      <c r="J196" s="1032"/>
    </row>
    <row r="197" s="1024" customFormat="1" spans="10:10">
      <c r="J197" s="1032"/>
    </row>
    <row r="198" s="1024" customFormat="1" spans="10:10">
      <c r="J198" s="1032"/>
    </row>
    <row r="199" s="1024" customFormat="1" spans="10:10">
      <c r="J199" s="1032"/>
    </row>
    <row r="200" s="1024" customFormat="1" spans="10:10">
      <c r="J200" s="1032"/>
    </row>
    <row r="201" s="1024" customFormat="1" spans="10:10">
      <c r="J201" s="1032"/>
    </row>
    <row r="202" s="1024" customFormat="1" spans="10:10">
      <c r="J202" s="1032"/>
    </row>
    <row r="203" s="1024" customFormat="1" spans="10:10">
      <c r="J203" s="1032"/>
    </row>
    <row r="204" s="1024" customFormat="1" spans="10:10">
      <c r="J204" s="1032"/>
    </row>
    <row r="205" s="1024" customFormat="1" spans="10:10">
      <c r="J205" s="1032"/>
    </row>
    <row r="206" s="1024" customFormat="1" spans="10:10">
      <c r="J206" s="1032"/>
    </row>
    <row r="207" s="1024" customFormat="1" spans="10:10">
      <c r="J207" s="1032"/>
    </row>
    <row r="208" s="1024" customFormat="1" spans="10:10">
      <c r="J208" s="1032"/>
    </row>
    <row r="209" s="1024" customFormat="1" spans="10:10">
      <c r="J209" s="1032"/>
    </row>
    <row r="210" s="1024" customFormat="1" spans="10:10">
      <c r="J210" s="1032"/>
    </row>
    <row r="211" s="1024" customFormat="1" spans="10:10">
      <c r="J211" s="1032"/>
    </row>
    <row r="212" s="1024" customFormat="1" spans="10:10">
      <c r="J212" s="1032"/>
    </row>
    <row r="213" s="1024" customFormat="1" spans="10:10">
      <c r="J213" s="1032"/>
    </row>
    <row r="214" s="1024" customFormat="1" spans="10:10">
      <c r="J214" s="1032"/>
    </row>
    <row r="215" s="1024" customFormat="1" spans="10:10">
      <c r="J215" s="1032"/>
    </row>
    <row r="216" s="1024" customFormat="1" spans="10:10">
      <c r="J216" s="1032"/>
    </row>
    <row r="217" s="1024" customFormat="1" spans="10:10">
      <c r="J217" s="1032"/>
    </row>
    <row r="218" s="1024" customFormat="1" spans="10:10">
      <c r="J218" s="1032"/>
    </row>
    <row r="219" s="1024" customFormat="1" spans="10:10">
      <c r="J219" s="1032"/>
    </row>
    <row r="220" s="1024" customFormat="1" spans="10:10">
      <c r="J220" s="1032"/>
    </row>
    <row r="221" s="1024" customFormat="1" spans="10:10">
      <c r="J221" s="1032"/>
    </row>
    <row r="222" s="1024" customFormat="1" spans="10:10">
      <c r="J222" s="1032"/>
    </row>
    <row r="223" s="1024" customFormat="1" spans="10:10">
      <c r="J223" s="1032"/>
    </row>
    <row r="224" s="1024" customFormat="1" spans="10:10">
      <c r="J224" s="1032"/>
    </row>
    <row r="225" s="1024" customFormat="1" spans="10:10">
      <c r="J225" s="1032"/>
    </row>
    <row r="226" s="1024" customFormat="1" spans="10:10">
      <c r="J226" s="1032"/>
    </row>
    <row r="227" s="1024" customFormat="1" spans="10:10">
      <c r="J227" s="1032"/>
    </row>
    <row r="228" s="1024" customFormat="1" spans="10:10">
      <c r="J228" s="1032"/>
    </row>
    <row r="229" s="1024" customFormat="1" spans="10:10">
      <c r="J229" s="1032"/>
    </row>
    <row r="230" s="1024" customFormat="1" spans="10:10">
      <c r="J230" s="1032"/>
    </row>
    <row r="231" s="1024" customFormat="1" spans="10:10">
      <c r="J231" s="1032"/>
    </row>
    <row r="232" s="1024" customFormat="1" spans="10:10">
      <c r="J232" s="1032"/>
    </row>
    <row r="233" s="1024" customFormat="1" spans="10:10">
      <c r="J233" s="1032"/>
    </row>
    <row r="234" s="1024" customFormat="1" spans="10:10">
      <c r="J234" s="1032"/>
    </row>
    <row r="235" s="1024" customFormat="1" spans="10:10">
      <c r="J235" s="1032"/>
    </row>
    <row r="236" s="1024" customFormat="1" spans="10:10">
      <c r="J236" s="1032"/>
    </row>
    <row r="237" s="1024" customFormat="1" spans="10:10">
      <c r="J237" s="1032"/>
    </row>
    <row r="238" s="1024" customFormat="1" spans="10:10">
      <c r="J238" s="1032"/>
    </row>
    <row r="239" s="1024" customFormat="1" spans="10:10">
      <c r="J239" s="1032"/>
    </row>
    <row r="240" s="1024" customFormat="1" spans="10:10">
      <c r="J240" s="1032"/>
    </row>
    <row r="241" s="1024" customFormat="1" spans="10:10">
      <c r="J241" s="1032"/>
    </row>
    <row r="242" s="1024" customFormat="1" spans="10:10">
      <c r="J242" s="1032"/>
    </row>
    <row r="243" s="1024" customFormat="1" spans="10:10">
      <c r="J243" s="1032"/>
    </row>
    <row r="244" s="1024" customFormat="1" spans="10:10">
      <c r="J244" s="1032"/>
    </row>
    <row r="245" s="1024" customFormat="1" spans="10:10">
      <c r="J245" s="1032"/>
    </row>
    <row r="246" s="1024" customFormat="1" spans="10:10">
      <c r="J246" s="1032"/>
    </row>
    <row r="247" s="1024" customFormat="1" spans="10:10">
      <c r="J247" s="1032"/>
    </row>
    <row r="248" s="1024" customFormat="1" spans="10:10">
      <c r="J248" s="1032"/>
    </row>
    <row r="249" s="1024" customFormat="1" spans="10:10">
      <c r="J249" s="1032"/>
    </row>
    <row r="250" s="1024" customFormat="1" spans="10:10">
      <c r="J250" s="1032"/>
    </row>
    <row r="251" s="1024" customFormat="1" spans="10:10">
      <c r="J251" s="1032"/>
    </row>
    <row r="252" s="1024" customFormat="1" spans="10:10">
      <c r="J252" s="1032"/>
    </row>
    <row r="253" s="1024" customFormat="1" spans="10:10">
      <c r="J253" s="1032"/>
    </row>
  </sheetData>
  <pageMargins left="0.699305555555556" right="0.699305555555556"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B2:W38"/>
  <sheetViews>
    <sheetView workbookViewId="0">
      <selection activeCell="B54" sqref="B54:E54"/>
    </sheetView>
  </sheetViews>
  <sheetFormatPr defaultColWidth="9.08333333333333" defaultRowHeight="14.5" customHeight="1"/>
  <cols>
    <col min="1" max="1" width="9.08333333333333" style="897"/>
    <col min="2" max="2" width="25.8333333333333" style="897" customWidth="1"/>
    <col min="3" max="3" width="21.5833333333333" style="897" customWidth="1"/>
    <col min="4" max="4" width="13.9166666666667" style="897" customWidth="1"/>
    <col min="5" max="5" width="20.5833333333333" style="998" customWidth="1"/>
    <col min="6" max="6" width="9.08333333333333" style="897"/>
    <col min="7" max="7" width="12.5833333333333" style="897" customWidth="1"/>
    <col min="8" max="8" width="10.75" style="897" customWidth="1"/>
    <col min="9" max="9" width="11.0833333333333" style="897" customWidth="1"/>
    <col min="10" max="10" width="9.08333333333333" style="897"/>
    <col min="11" max="11" width="10.0833333333333" style="897" customWidth="1"/>
    <col min="12" max="12" width="9.08333333333333" style="897"/>
    <col min="13" max="13" width="11.8333333333333" style="897" customWidth="1"/>
    <col min="14" max="15" width="9.08333333333333" style="897"/>
    <col min="16" max="16" width="16.6666666666667" style="897" customWidth="1"/>
    <col min="17" max="17" width="29.4166666666667" style="897" customWidth="1"/>
    <col min="18" max="18" width="21" style="897" customWidth="1"/>
    <col min="19" max="19" width="10.5" style="897" customWidth="1"/>
    <col min="20" max="20" width="10.4166666666667" style="897" customWidth="1"/>
    <col min="21" max="21" width="12" style="897" customWidth="1"/>
    <col min="22" max="22" width="11.0833333333333" style="897" customWidth="1"/>
    <col min="23" max="23" width="80.0833333333333" style="897" customWidth="1"/>
    <col min="24" max="16384" width="9.08333333333333" style="897"/>
  </cols>
  <sheetData>
    <row r="2" customHeight="1" spans="2:22">
      <c r="B2" s="999" t="s">
        <v>630</v>
      </c>
      <c r="C2" s="999"/>
      <c r="D2" s="999"/>
      <c r="E2" s="999"/>
      <c r="G2" s="901"/>
      <c r="O2" s="1016" t="s">
        <v>183</v>
      </c>
      <c r="P2" s="1016" t="s">
        <v>631</v>
      </c>
      <c r="Q2" s="1016" t="s">
        <v>632</v>
      </c>
      <c r="R2" s="1016" t="s">
        <v>633</v>
      </c>
      <c r="S2" s="1016" t="s">
        <v>429</v>
      </c>
      <c r="T2" s="1016" t="s">
        <v>428</v>
      </c>
      <c r="U2" s="1016" t="s">
        <v>634</v>
      </c>
      <c r="V2" s="1016" t="s">
        <v>635</v>
      </c>
    </row>
    <row r="3" customHeight="1" spans="2:23">
      <c r="B3" s="899" t="s">
        <v>636</v>
      </c>
      <c r="C3" s="899" t="s">
        <v>637</v>
      </c>
      <c r="D3" s="1000" t="s">
        <v>638</v>
      </c>
      <c r="E3" s="1001" t="s">
        <v>639</v>
      </c>
      <c r="O3" s="1017">
        <v>1</v>
      </c>
      <c r="P3" s="1017" t="s">
        <v>640</v>
      </c>
      <c r="Q3" s="1017" t="s">
        <v>641</v>
      </c>
      <c r="R3" s="1016" t="s">
        <v>642</v>
      </c>
      <c r="S3" s="1019"/>
      <c r="T3" s="1019"/>
      <c r="U3" s="1019">
        <v>2650000</v>
      </c>
      <c r="V3" s="1020">
        <v>41836</v>
      </c>
      <c r="W3" s="1021" t="s">
        <v>643</v>
      </c>
    </row>
    <row r="4" customHeight="1" spans="2:23">
      <c r="B4" s="899" t="s">
        <v>644</v>
      </c>
      <c r="C4" s="899" t="s">
        <v>645</v>
      </c>
      <c r="D4" s="1002">
        <v>811965.81</v>
      </c>
      <c r="E4" s="1003" t="s">
        <v>646</v>
      </c>
      <c r="O4" s="1017">
        <v>2</v>
      </c>
      <c r="P4" s="1017" t="s">
        <v>647</v>
      </c>
      <c r="Q4" s="1016" t="s">
        <v>648</v>
      </c>
      <c r="R4" s="1016" t="s">
        <v>649</v>
      </c>
      <c r="S4" s="1019">
        <v>1180000</v>
      </c>
      <c r="T4" s="1019">
        <v>2</v>
      </c>
      <c r="U4" s="1019">
        <v>2360000</v>
      </c>
      <c r="V4" s="1020">
        <v>42004</v>
      </c>
      <c r="W4" s="1022" t="s">
        <v>650</v>
      </c>
    </row>
    <row r="5" customHeight="1" spans="2:23">
      <c r="B5" s="899" t="s">
        <v>651</v>
      </c>
      <c r="C5" s="899" t="s">
        <v>652</v>
      </c>
      <c r="D5" s="1004">
        <v>1228846.13</v>
      </c>
      <c r="E5" s="1005" t="s">
        <v>653</v>
      </c>
      <c r="G5" s="1006">
        <v>1820512.79</v>
      </c>
      <c r="I5" s="1006">
        <v>1132478.63</v>
      </c>
      <c r="K5" s="1006">
        <v>504273.31</v>
      </c>
      <c r="M5" s="1006">
        <v>918803.5</v>
      </c>
      <c r="O5" s="1017">
        <v>3</v>
      </c>
      <c r="P5" s="1017" t="s">
        <v>653</v>
      </c>
      <c r="Q5" s="1017" t="s">
        <v>654</v>
      </c>
      <c r="R5" s="1016" t="s">
        <v>652</v>
      </c>
      <c r="S5" s="1019">
        <v>2130000</v>
      </c>
      <c r="T5" s="1019">
        <v>2</v>
      </c>
      <c r="U5" s="1019">
        <f>T5*S5</f>
        <v>4260000</v>
      </c>
      <c r="V5" s="1020">
        <v>41704</v>
      </c>
      <c r="W5" s="1021" t="s">
        <v>655</v>
      </c>
    </row>
    <row r="6" customHeight="1" spans="2:23">
      <c r="B6" s="899" t="s">
        <v>651</v>
      </c>
      <c r="C6" s="899" t="s">
        <v>652</v>
      </c>
      <c r="D6" s="1004">
        <v>591666.66</v>
      </c>
      <c r="E6" s="1005" t="s">
        <v>653</v>
      </c>
      <c r="G6" s="1006">
        <v>1820512.79</v>
      </c>
      <c r="I6" s="1006">
        <v>1132478.63</v>
      </c>
      <c r="K6" s="1006">
        <v>504273.31</v>
      </c>
      <c r="M6" s="1006">
        <v>918803.5</v>
      </c>
      <c r="O6" s="1017">
        <v>4</v>
      </c>
      <c r="P6" s="1017" t="s">
        <v>656</v>
      </c>
      <c r="Q6" s="1016" t="s">
        <v>657</v>
      </c>
      <c r="R6" s="1016" t="s">
        <v>658</v>
      </c>
      <c r="S6" s="1019">
        <v>2150000</v>
      </c>
      <c r="T6" s="1019">
        <v>1</v>
      </c>
      <c r="U6" s="1019">
        <v>2150000</v>
      </c>
      <c r="V6" s="1020">
        <v>42004</v>
      </c>
      <c r="W6" s="1022" t="s">
        <v>659</v>
      </c>
    </row>
    <row r="7" customHeight="1" spans="2:23">
      <c r="B7" s="899" t="s">
        <v>660</v>
      </c>
      <c r="C7" s="899" t="s">
        <v>661</v>
      </c>
      <c r="D7" s="1007">
        <v>1132478.63</v>
      </c>
      <c r="E7" s="1008" t="s">
        <v>640</v>
      </c>
      <c r="G7" s="1006">
        <f>SUM(G5:G6)</f>
        <v>3641025.58</v>
      </c>
      <c r="I7" s="1006">
        <f>SUM(I5:I6)</f>
        <v>2264957.26</v>
      </c>
      <c r="K7" s="1006">
        <v>504273.31</v>
      </c>
      <c r="M7" s="1006">
        <f>SUM(M5:M6)</f>
        <v>1837607</v>
      </c>
      <c r="O7" s="1017">
        <v>5</v>
      </c>
      <c r="P7" s="1017" t="s">
        <v>662</v>
      </c>
      <c r="Q7" s="1016" t="s">
        <v>663</v>
      </c>
      <c r="R7" s="1016" t="s">
        <v>664</v>
      </c>
      <c r="S7" s="1019"/>
      <c r="T7" s="1019"/>
      <c r="U7" s="1019">
        <v>30893490</v>
      </c>
      <c r="V7" s="1020">
        <v>41940</v>
      </c>
      <c r="W7" s="1021"/>
    </row>
    <row r="8" customHeight="1" spans="2:23">
      <c r="B8" s="899" t="s">
        <v>665</v>
      </c>
      <c r="C8" s="899" t="s">
        <v>666</v>
      </c>
      <c r="D8" s="1009">
        <v>918803.5</v>
      </c>
      <c r="E8" s="1010" t="s">
        <v>656</v>
      </c>
      <c r="G8" s="1006">
        <f>U5</f>
        <v>4260000</v>
      </c>
      <c r="I8" s="1018">
        <f>U3</f>
        <v>2650000</v>
      </c>
      <c r="K8" s="1006">
        <v>504273.31</v>
      </c>
      <c r="M8" s="1006">
        <v>2150000</v>
      </c>
      <c r="O8" s="1017">
        <v>6</v>
      </c>
      <c r="P8" s="1017" t="s">
        <v>667</v>
      </c>
      <c r="Q8" s="1016" t="s">
        <v>663</v>
      </c>
      <c r="R8" s="1017" t="s">
        <v>664</v>
      </c>
      <c r="S8" s="1019"/>
      <c r="T8" s="1019"/>
      <c r="U8" s="1019">
        <v>18969130</v>
      </c>
      <c r="V8" s="1020">
        <v>42032</v>
      </c>
      <c r="W8" s="1021"/>
    </row>
    <row r="9" customHeight="1" spans="2:23">
      <c r="B9" s="899" t="s">
        <v>668</v>
      </c>
      <c r="C9" s="899" t="s">
        <v>669</v>
      </c>
      <c r="D9" s="1002">
        <v>1983000</v>
      </c>
      <c r="E9" s="1003" t="s">
        <v>670</v>
      </c>
      <c r="G9" s="1011">
        <f>G7/G8</f>
        <v>0.854700840375587</v>
      </c>
      <c r="H9" s="1011"/>
      <c r="I9" s="1011">
        <f>I7/I8</f>
        <v>0.854700852830189</v>
      </c>
      <c r="K9" s="1006">
        <f>SUM(K5:K8)</f>
        <v>2017093.24</v>
      </c>
      <c r="M9" s="1011">
        <f>M7/M8</f>
        <v>0.854700930232558</v>
      </c>
      <c r="O9" s="1017">
        <v>7</v>
      </c>
      <c r="P9" s="1017" t="s">
        <v>671</v>
      </c>
      <c r="Q9" s="1017" t="s">
        <v>672</v>
      </c>
      <c r="R9" s="1016"/>
      <c r="S9" s="1019"/>
      <c r="T9" s="1019"/>
      <c r="U9" s="1019"/>
      <c r="V9" s="1020"/>
      <c r="W9" s="1023" t="s">
        <v>673</v>
      </c>
    </row>
    <row r="10" customHeight="1" spans="2:23">
      <c r="B10" s="899" t="s">
        <v>674</v>
      </c>
      <c r="C10" s="899" t="s">
        <v>675</v>
      </c>
      <c r="D10" s="1012">
        <v>504273.31</v>
      </c>
      <c r="E10" s="1013" t="s">
        <v>647</v>
      </c>
      <c r="K10" s="1006">
        <f>U4</f>
        <v>2360000</v>
      </c>
      <c r="M10" s="1006"/>
      <c r="P10" s="1017"/>
      <c r="S10" s="1019"/>
      <c r="T10" s="1019"/>
      <c r="U10" s="1019"/>
      <c r="V10" s="1020"/>
      <c r="W10" s="1023"/>
    </row>
    <row r="11" customHeight="1" spans="2:23">
      <c r="B11" s="899" t="s">
        <v>674</v>
      </c>
      <c r="C11" s="899" t="s">
        <v>676</v>
      </c>
      <c r="D11" s="1012">
        <v>504273.31</v>
      </c>
      <c r="E11" s="1013" t="s">
        <v>647</v>
      </c>
      <c r="K11" s="1011">
        <f>K9/K10</f>
        <v>0.854700525423729</v>
      </c>
      <c r="P11" s="1017"/>
      <c r="W11" s="1023"/>
    </row>
    <row r="12" customHeight="1" spans="2:23">
      <c r="B12" s="899" t="s">
        <v>677</v>
      </c>
      <c r="C12" s="899" t="s">
        <v>678</v>
      </c>
      <c r="D12" s="1002">
        <v>1040401.71</v>
      </c>
      <c r="E12" s="1003" t="s">
        <v>679</v>
      </c>
      <c r="K12" s="1006"/>
      <c r="O12" s="1017"/>
      <c r="P12" s="1017"/>
      <c r="Q12" s="1017"/>
      <c r="R12" s="1017"/>
      <c r="S12" s="1019"/>
      <c r="T12" s="1019"/>
      <c r="U12" s="1019"/>
      <c r="V12" s="1020"/>
      <c r="W12" s="1019"/>
    </row>
    <row r="13" customHeight="1" spans="2:23">
      <c r="B13" s="899" t="s">
        <v>680</v>
      </c>
      <c r="C13" s="899"/>
      <c r="D13" s="1002">
        <f>SUM(D4:D12)</f>
        <v>8715709.06</v>
      </c>
      <c r="E13" s="1003"/>
      <c r="K13" s="1006"/>
      <c r="O13" s="1017"/>
      <c r="P13" s="1017"/>
      <c r="Q13" s="1017"/>
      <c r="R13" s="1017"/>
      <c r="S13" s="1019"/>
      <c r="T13" s="1019"/>
      <c r="U13" s="1019"/>
      <c r="V13" s="1020"/>
      <c r="W13" s="1019"/>
    </row>
    <row r="14" customHeight="1" spans="11:23">
      <c r="K14" s="1006"/>
      <c r="O14" s="1017"/>
      <c r="P14" s="1017"/>
      <c r="Q14" s="1017"/>
      <c r="R14" s="1017"/>
      <c r="S14" s="1019"/>
      <c r="T14" s="1019"/>
      <c r="U14" s="1019"/>
      <c r="V14" s="1020"/>
      <c r="W14" s="1019"/>
    </row>
    <row r="15" customHeight="1" spans="7:23">
      <c r="G15" s="901"/>
      <c r="O15" s="1017"/>
      <c r="P15" s="1017"/>
      <c r="Q15" s="1017"/>
      <c r="R15" s="1017"/>
      <c r="S15" s="1019"/>
      <c r="T15" s="1019"/>
      <c r="U15" s="1019"/>
      <c r="V15" s="1020"/>
      <c r="W15" s="1019"/>
    </row>
    <row r="16" customHeight="1" spans="2:5">
      <c r="B16" s="999" t="s">
        <v>681</v>
      </c>
      <c r="C16" s="999"/>
      <c r="D16" s="999"/>
      <c r="E16" s="999"/>
    </row>
    <row r="17" customHeight="1" spans="2:5">
      <c r="B17" s="899" t="s">
        <v>636</v>
      </c>
      <c r="C17" s="899" t="s">
        <v>637</v>
      </c>
      <c r="D17" s="899" t="s">
        <v>638</v>
      </c>
      <c r="E17" s="1003" t="s">
        <v>639</v>
      </c>
    </row>
    <row r="18" customHeight="1" spans="2:5">
      <c r="B18" s="899" t="s">
        <v>644</v>
      </c>
      <c r="C18" s="899" t="s">
        <v>645</v>
      </c>
      <c r="D18" s="1002">
        <v>811965.81</v>
      </c>
      <c r="E18" s="1003" t="s">
        <v>646</v>
      </c>
    </row>
    <row r="19" customHeight="1" spans="2:16">
      <c r="B19" s="899" t="s">
        <v>651</v>
      </c>
      <c r="C19" s="899" t="s">
        <v>652</v>
      </c>
      <c r="D19" s="1004">
        <v>1228846.12</v>
      </c>
      <c r="E19" s="1005" t="s">
        <v>653</v>
      </c>
      <c r="P19" s="1017"/>
    </row>
    <row r="20" customHeight="1" spans="2:16">
      <c r="B20" s="899" t="s">
        <v>651</v>
      </c>
      <c r="C20" s="899" t="s">
        <v>652</v>
      </c>
      <c r="D20" s="1004">
        <v>591666.65</v>
      </c>
      <c r="E20" s="1005" t="s">
        <v>653</v>
      </c>
      <c r="P20" s="1017"/>
    </row>
    <row r="21" customHeight="1" spans="2:16">
      <c r="B21" s="899" t="s">
        <v>660</v>
      </c>
      <c r="C21" s="899" t="s">
        <v>661</v>
      </c>
      <c r="D21" s="1007">
        <v>1132478.62</v>
      </c>
      <c r="E21" s="1008" t="s">
        <v>682</v>
      </c>
      <c r="P21" s="1017"/>
    </row>
    <row r="22" customHeight="1" spans="2:16">
      <c r="B22" s="899" t="s">
        <v>668</v>
      </c>
      <c r="C22" s="899" t="s">
        <v>669</v>
      </c>
      <c r="D22" s="1002">
        <v>1983000</v>
      </c>
      <c r="E22" s="1003" t="s">
        <v>670</v>
      </c>
      <c r="P22" s="1017"/>
    </row>
    <row r="23" customHeight="1" spans="2:5">
      <c r="B23" s="899" t="s">
        <v>665</v>
      </c>
      <c r="C23" s="899" t="s">
        <v>666</v>
      </c>
      <c r="D23" s="1009">
        <v>918803.5</v>
      </c>
      <c r="E23" s="1010" t="s">
        <v>656</v>
      </c>
    </row>
    <row r="24" customHeight="1" spans="2:5">
      <c r="B24" s="899" t="s">
        <v>674</v>
      </c>
      <c r="C24" s="899" t="s">
        <v>675</v>
      </c>
      <c r="D24" s="1012">
        <v>504273.31</v>
      </c>
      <c r="E24" s="1013" t="s">
        <v>647</v>
      </c>
    </row>
    <row r="25" customHeight="1" spans="2:5">
      <c r="B25" s="899" t="s">
        <v>674</v>
      </c>
      <c r="C25" s="899" t="s">
        <v>676</v>
      </c>
      <c r="D25" s="1012">
        <v>504273.31</v>
      </c>
      <c r="E25" s="1013" t="s">
        <v>647</v>
      </c>
    </row>
    <row r="26" customHeight="1" spans="2:5">
      <c r="B26" s="899" t="s">
        <v>677</v>
      </c>
      <c r="C26" s="899" t="s">
        <v>683</v>
      </c>
      <c r="D26" s="1002">
        <v>1040401.71</v>
      </c>
      <c r="E26" s="1003" t="s">
        <v>679</v>
      </c>
    </row>
    <row r="27" customHeight="1" spans="2:5">
      <c r="B27" s="899" t="s">
        <v>680</v>
      </c>
      <c r="C27" s="899"/>
      <c r="D27" s="1002">
        <f>SUM(D18:D26)</f>
        <v>8715709.03</v>
      </c>
      <c r="E27" s="1003"/>
    </row>
    <row r="30" customHeight="1" spans="2:5">
      <c r="B30" s="999" t="s">
        <v>684</v>
      </c>
      <c r="C30" s="999"/>
      <c r="D30" s="999"/>
      <c r="E30" s="999"/>
    </row>
    <row r="31" customHeight="1" spans="2:5">
      <c r="B31" s="899" t="s">
        <v>636</v>
      </c>
      <c r="C31" s="899" t="s">
        <v>637</v>
      </c>
      <c r="D31" s="899" t="s">
        <v>638</v>
      </c>
      <c r="E31" s="1003" t="s">
        <v>639</v>
      </c>
    </row>
    <row r="32" customHeight="1" spans="2:5">
      <c r="B32" s="899" t="s">
        <v>685</v>
      </c>
      <c r="C32" s="899" t="s">
        <v>652</v>
      </c>
      <c r="D32" s="1002">
        <v>1111111.09</v>
      </c>
      <c r="E32" s="1003" t="s">
        <v>686</v>
      </c>
    </row>
    <row r="33" customHeight="1" spans="2:5">
      <c r="B33" s="899" t="s">
        <v>687</v>
      </c>
      <c r="C33" s="899" t="s">
        <v>649</v>
      </c>
      <c r="D33" s="1002">
        <v>641025.64</v>
      </c>
      <c r="E33" s="1003" t="s">
        <v>688</v>
      </c>
    </row>
    <row r="34" customHeight="1" spans="2:5">
      <c r="B34" s="899" t="s">
        <v>689</v>
      </c>
      <c r="C34" s="899" t="s">
        <v>690</v>
      </c>
      <c r="D34" s="1002">
        <v>495726.5</v>
      </c>
      <c r="E34" s="1003" t="s">
        <v>691</v>
      </c>
    </row>
    <row r="35" customHeight="1" spans="2:5">
      <c r="B35" s="899" t="s">
        <v>692</v>
      </c>
      <c r="C35" s="899" t="s">
        <v>693</v>
      </c>
      <c r="D35" s="1002">
        <v>162393.16</v>
      </c>
      <c r="E35" s="1003" t="s">
        <v>694</v>
      </c>
    </row>
    <row r="36" customHeight="1" spans="2:5">
      <c r="B36" s="899" t="s">
        <v>668</v>
      </c>
      <c r="C36" s="1014" t="s">
        <v>695</v>
      </c>
      <c r="D36" s="1002">
        <v>1965900</v>
      </c>
      <c r="E36" s="1003" t="s">
        <v>696</v>
      </c>
    </row>
    <row r="37" customHeight="1" spans="2:5">
      <c r="B37" s="899" t="s">
        <v>677</v>
      </c>
      <c r="C37" s="899" t="s">
        <v>678</v>
      </c>
      <c r="D37" s="1002">
        <v>1068786.33</v>
      </c>
      <c r="E37" s="1015" t="s">
        <v>662</v>
      </c>
    </row>
    <row r="38" customHeight="1" spans="2:5">
      <c r="B38" s="899" t="s">
        <v>680</v>
      </c>
      <c r="C38" s="899"/>
      <c r="D38" s="1002">
        <f>SUM(D32:D37)</f>
        <v>5444942.72</v>
      </c>
      <c r="E38" s="1003"/>
    </row>
  </sheetData>
  <mergeCells count="4">
    <mergeCell ref="B2:E2"/>
    <mergeCell ref="B16:E16"/>
    <mergeCell ref="B30:E30"/>
    <mergeCell ref="W9:W11"/>
  </mergeCells>
  <pageMargins left="0.699305555555556" right="0.699305555555556"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C3:F26"/>
  <sheetViews>
    <sheetView workbookViewId="0">
      <selection activeCell="B54" sqref="B54:E54"/>
    </sheetView>
  </sheetViews>
  <sheetFormatPr defaultColWidth="9" defaultRowHeight="15.75" outlineLevelCol="5"/>
  <cols>
    <col min="3" max="4" width="13.0833333333333" customWidth="1"/>
    <col min="5" max="5" width="15" customWidth="1"/>
    <col min="6" max="6" width="13.5" customWidth="1"/>
  </cols>
  <sheetData>
    <row r="3" spans="4:5">
      <c r="D3" s="995" t="s">
        <v>697</v>
      </c>
      <c r="E3" s="995" t="s">
        <v>698</v>
      </c>
    </row>
    <row r="4" spans="3:5">
      <c r="C4" s="965" t="s">
        <v>699</v>
      </c>
      <c r="D4" s="996">
        <f>YM8015成本汇总!G38</f>
        <v>9502900</v>
      </c>
      <c r="E4" s="996">
        <f>F17</f>
        <v>48000</v>
      </c>
    </row>
    <row r="5" spans="3:5">
      <c r="C5" s="965" t="s">
        <v>700</v>
      </c>
      <c r="D5" s="996">
        <f>YM8015成本汇总!G39</f>
        <v>9502900</v>
      </c>
      <c r="E5" s="996">
        <f>F19</f>
        <v>57000</v>
      </c>
    </row>
    <row r="6" spans="3:5">
      <c r="C6" s="965" t="s">
        <v>701</v>
      </c>
      <c r="D6" s="996">
        <f>YM8015成本汇总!G40</f>
        <v>6823800</v>
      </c>
      <c r="E6" s="996">
        <f>F21</f>
        <v>53000</v>
      </c>
    </row>
    <row r="16" spans="3:5">
      <c r="C16" s="965" t="s">
        <v>699</v>
      </c>
      <c r="D16" s="965"/>
      <c r="E16" s="965" t="s">
        <v>702</v>
      </c>
    </row>
    <row r="17" spans="3:6">
      <c r="C17" s="938" t="s">
        <v>703</v>
      </c>
      <c r="D17" s="958">
        <v>4.8</v>
      </c>
      <c r="E17" s="958">
        <v>10000</v>
      </c>
      <c r="F17" s="958">
        <f>E17*D17</f>
        <v>48000</v>
      </c>
    </row>
    <row r="18" spans="3:6">
      <c r="C18" s="965" t="s">
        <v>700</v>
      </c>
      <c r="D18" s="958"/>
      <c r="E18" s="997"/>
      <c r="F18" s="958"/>
    </row>
    <row r="19" spans="3:6">
      <c r="C19" s="938" t="s">
        <v>703</v>
      </c>
      <c r="D19" s="958">
        <v>5.7</v>
      </c>
      <c r="E19" s="958">
        <v>10000</v>
      </c>
      <c r="F19" s="958">
        <f>E19*D19</f>
        <v>57000</v>
      </c>
    </row>
    <row r="20" spans="3:6">
      <c r="C20" s="965" t="s">
        <v>701</v>
      </c>
      <c r="D20" s="958"/>
      <c r="E20" s="997"/>
      <c r="F20" s="958"/>
    </row>
    <row r="21" spans="3:6">
      <c r="C21" s="965" t="s">
        <v>703</v>
      </c>
      <c r="D21" s="958">
        <v>5.3</v>
      </c>
      <c r="E21" s="958">
        <v>10000</v>
      </c>
      <c r="F21" s="958">
        <f>E21*D21</f>
        <v>53000</v>
      </c>
    </row>
    <row r="22" spans="3:6">
      <c r="C22" s="965" t="s">
        <v>577</v>
      </c>
      <c r="D22" s="958"/>
      <c r="E22" s="958"/>
      <c r="F22" s="958"/>
    </row>
    <row r="23" spans="3:6">
      <c r="C23" s="965" t="s">
        <v>703</v>
      </c>
      <c r="D23" s="958">
        <v>1.8</v>
      </c>
      <c r="E23" s="958">
        <v>10000</v>
      </c>
      <c r="F23" s="958">
        <f>E23*D23</f>
        <v>18000</v>
      </c>
    </row>
    <row r="24" spans="3:6">
      <c r="C24" s="965" t="s">
        <v>581</v>
      </c>
      <c r="D24" s="958"/>
      <c r="E24" s="958"/>
      <c r="F24" s="958"/>
    </row>
    <row r="25" spans="3:6">
      <c r="C25" s="965" t="s">
        <v>703</v>
      </c>
      <c r="D25" s="958">
        <v>2.3</v>
      </c>
      <c r="E25" s="958">
        <v>10000</v>
      </c>
      <c r="F25" s="958">
        <f>E25*D25</f>
        <v>23000</v>
      </c>
    </row>
    <row r="26" spans="3:6">
      <c r="C26" s="965" t="s">
        <v>704</v>
      </c>
      <c r="D26" s="958"/>
      <c r="E26" s="958"/>
      <c r="F26" s="958"/>
    </row>
  </sheetData>
  <pageMargins left="0.699305555555556" right="0.699305555555556"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L41"/>
  <sheetViews>
    <sheetView topLeftCell="A10" workbookViewId="0">
      <selection activeCell="B54" sqref="B54:E54"/>
    </sheetView>
  </sheetViews>
  <sheetFormatPr defaultColWidth="8.58333333333333" defaultRowHeight="13.25" customHeight="1"/>
  <cols>
    <col min="1" max="1" width="28" style="965" customWidth="1"/>
    <col min="2" max="2" width="20.25" style="965" customWidth="1"/>
    <col min="3" max="3" width="14.1666666666667" style="965" customWidth="1"/>
    <col min="4" max="4" width="17.0833333333333" style="965" customWidth="1"/>
    <col min="5" max="5" width="20.75" style="965" customWidth="1"/>
    <col min="6" max="6" width="16.25" style="965" customWidth="1"/>
    <col min="7" max="7" width="11.5" style="965" customWidth="1"/>
    <col min="8" max="8" width="9.33333333333333" style="965" customWidth="1"/>
    <col min="9" max="9" width="18.0833333333333" style="965" customWidth="1"/>
    <col min="10" max="10" width="12.8333333333333" style="965" customWidth="1"/>
    <col min="11" max="11" width="14.5833333333333" style="965" customWidth="1"/>
    <col min="12" max="256" width="8.58333333333333" style="965"/>
    <col min="257" max="257" width="28" style="965" customWidth="1"/>
    <col min="258" max="258" width="20.25" style="965" customWidth="1"/>
    <col min="259" max="259" width="14.1666666666667" style="965" customWidth="1"/>
    <col min="260" max="260" width="17.0833333333333" style="965" customWidth="1"/>
    <col min="261" max="261" width="14.1666666666667" style="965" customWidth="1"/>
    <col min="262" max="262" width="9.33333333333333" style="965" customWidth="1"/>
    <col min="263" max="263" width="11.5" style="965" customWidth="1"/>
    <col min="264" max="264" width="9.33333333333333" style="965" customWidth="1"/>
    <col min="265" max="265" width="11.5" style="965" customWidth="1"/>
    <col min="266" max="266" width="8.58333333333333" style="965"/>
    <col min="267" max="267" width="9.08333333333333" style="965" customWidth="1"/>
    <col min="268" max="512" width="8.58333333333333" style="965"/>
    <col min="513" max="513" width="28" style="965" customWidth="1"/>
    <col min="514" max="514" width="20.25" style="965" customWidth="1"/>
    <col min="515" max="515" width="14.1666666666667" style="965" customWidth="1"/>
    <col min="516" max="516" width="17.0833333333333" style="965" customWidth="1"/>
    <col min="517" max="517" width="14.1666666666667" style="965" customWidth="1"/>
    <col min="518" max="518" width="9.33333333333333" style="965" customWidth="1"/>
    <col min="519" max="519" width="11.5" style="965" customWidth="1"/>
    <col min="520" max="520" width="9.33333333333333" style="965" customWidth="1"/>
    <col min="521" max="521" width="11.5" style="965" customWidth="1"/>
    <col min="522" max="522" width="8.58333333333333" style="965"/>
    <col min="523" max="523" width="9.08333333333333" style="965" customWidth="1"/>
    <col min="524" max="768" width="8.58333333333333" style="965"/>
    <col min="769" max="769" width="28" style="965" customWidth="1"/>
    <col min="770" max="770" width="20.25" style="965" customWidth="1"/>
    <col min="771" max="771" width="14.1666666666667" style="965" customWidth="1"/>
    <col min="772" max="772" width="17.0833333333333" style="965" customWidth="1"/>
    <col min="773" max="773" width="14.1666666666667" style="965" customWidth="1"/>
    <col min="774" max="774" width="9.33333333333333" style="965" customWidth="1"/>
    <col min="775" max="775" width="11.5" style="965" customWidth="1"/>
    <col min="776" max="776" width="9.33333333333333" style="965" customWidth="1"/>
    <col min="777" max="777" width="11.5" style="965" customWidth="1"/>
    <col min="778" max="778" width="8.58333333333333" style="965"/>
    <col min="779" max="779" width="9.08333333333333" style="965" customWidth="1"/>
    <col min="780" max="1024" width="8.58333333333333" style="965"/>
    <col min="1025" max="1025" width="28" style="965" customWidth="1"/>
    <col min="1026" max="1026" width="20.25" style="965" customWidth="1"/>
    <col min="1027" max="1027" width="14.1666666666667" style="965" customWidth="1"/>
    <col min="1028" max="1028" width="17.0833333333333" style="965" customWidth="1"/>
    <col min="1029" max="1029" width="14.1666666666667" style="965" customWidth="1"/>
    <col min="1030" max="1030" width="9.33333333333333" style="965" customWidth="1"/>
    <col min="1031" max="1031" width="11.5" style="965" customWidth="1"/>
    <col min="1032" max="1032" width="9.33333333333333" style="965" customWidth="1"/>
    <col min="1033" max="1033" width="11.5" style="965" customWidth="1"/>
    <col min="1034" max="1034" width="8.58333333333333" style="965"/>
    <col min="1035" max="1035" width="9.08333333333333" style="965" customWidth="1"/>
    <col min="1036" max="1280" width="8.58333333333333" style="965"/>
    <col min="1281" max="1281" width="28" style="965" customWidth="1"/>
    <col min="1282" max="1282" width="20.25" style="965" customWidth="1"/>
    <col min="1283" max="1283" width="14.1666666666667" style="965" customWidth="1"/>
    <col min="1284" max="1284" width="17.0833333333333" style="965" customWidth="1"/>
    <col min="1285" max="1285" width="14.1666666666667" style="965" customWidth="1"/>
    <col min="1286" max="1286" width="9.33333333333333" style="965" customWidth="1"/>
    <col min="1287" max="1287" width="11.5" style="965" customWidth="1"/>
    <col min="1288" max="1288" width="9.33333333333333" style="965" customWidth="1"/>
    <col min="1289" max="1289" width="11.5" style="965" customWidth="1"/>
    <col min="1290" max="1290" width="8.58333333333333" style="965"/>
    <col min="1291" max="1291" width="9.08333333333333" style="965" customWidth="1"/>
    <col min="1292" max="1536" width="8.58333333333333" style="965"/>
    <col min="1537" max="1537" width="28" style="965" customWidth="1"/>
    <col min="1538" max="1538" width="20.25" style="965" customWidth="1"/>
    <col min="1539" max="1539" width="14.1666666666667" style="965" customWidth="1"/>
    <col min="1540" max="1540" width="17.0833333333333" style="965" customWidth="1"/>
    <col min="1541" max="1541" width="14.1666666666667" style="965" customWidth="1"/>
    <col min="1542" max="1542" width="9.33333333333333" style="965" customWidth="1"/>
    <col min="1543" max="1543" width="11.5" style="965" customWidth="1"/>
    <col min="1544" max="1544" width="9.33333333333333" style="965" customWidth="1"/>
    <col min="1545" max="1545" width="11.5" style="965" customWidth="1"/>
    <col min="1546" max="1546" width="8.58333333333333" style="965"/>
    <col min="1547" max="1547" width="9.08333333333333" style="965" customWidth="1"/>
    <col min="1548" max="1792" width="8.58333333333333" style="965"/>
    <col min="1793" max="1793" width="28" style="965" customWidth="1"/>
    <col min="1794" max="1794" width="20.25" style="965" customWidth="1"/>
    <col min="1795" max="1795" width="14.1666666666667" style="965" customWidth="1"/>
    <col min="1796" max="1796" width="17.0833333333333" style="965" customWidth="1"/>
    <col min="1797" max="1797" width="14.1666666666667" style="965" customWidth="1"/>
    <col min="1798" max="1798" width="9.33333333333333" style="965" customWidth="1"/>
    <col min="1799" max="1799" width="11.5" style="965" customWidth="1"/>
    <col min="1800" max="1800" width="9.33333333333333" style="965" customWidth="1"/>
    <col min="1801" max="1801" width="11.5" style="965" customWidth="1"/>
    <col min="1802" max="1802" width="8.58333333333333" style="965"/>
    <col min="1803" max="1803" width="9.08333333333333" style="965" customWidth="1"/>
    <col min="1804" max="2048" width="8.58333333333333" style="965"/>
    <col min="2049" max="2049" width="28" style="965" customWidth="1"/>
    <col min="2050" max="2050" width="20.25" style="965" customWidth="1"/>
    <col min="2051" max="2051" width="14.1666666666667" style="965" customWidth="1"/>
    <col min="2052" max="2052" width="17.0833333333333" style="965" customWidth="1"/>
    <col min="2053" max="2053" width="14.1666666666667" style="965" customWidth="1"/>
    <col min="2054" max="2054" width="9.33333333333333" style="965" customWidth="1"/>
    <col min="2055" max="2055" width="11.5" style="965" customWidth="1"/>
    <col min="2056" max="2056" width="9.33333333333333" style="965" customWidth="1"/>
    <col min="2057" max="2057" width="11.5" style="965" customWidth="1"/>
    <col min="2058" max="2058" width="8.58333333333333" style="965"/>
    <col min="2059" max="2059" width="9.08333333333333" style="965" customWidth="1"/>
    <col min="2060" max="2304" width="8.58333333333333" style="965"/>
    <col min="2305" max="2305" width="28" style="965" customWidth="1"/>
    <col min="2306" max="2306" width="20.25" style="965" customWidth="1"/>
    <col min="2307" max="2307" width="14.1666666666667" style="965" customWidth="1"/>
    <col min="2308" max="2308" width="17.0833333333333" style="965" customWidth="1"/>
    <col min="2309" max="2309" width="14.1666666666667" style="965" customWidth="1"/>
    <col min="2310" max="2310" width="9.33333333333333" style="965" customWidth="1"/>
    <col min="2311" max="2311" width="11.5" style="965" customWidth="1"/>
    <col min="2312" max="2312" width="9.33333333333333" style="965" customWidth="1"/>
    <col min="2313" max="2313" width="11.5" style="965" customWidth="1"/>
    <col min="2314" max="2314" width="8.58333333333333" style="965"/>
    <col min="2315" max="2315" width="9.08333333333333" style="965" customWidth="1"/>
    <col min="2316" max="2560" width="8.58333333333333" style="965"/>
    <col min="2561" max="2561" width="28" style="965" customWidth="1"/>
    <col min="2562" max="2562" width="20.25" style="965" customWidth="1"/>
    <col min="2563" max="2563" width="14.1666666666667" style="965" customWidth="1"/>
    <col min="2564" max="2564" width="17.0833333333333" style="965" customWidth="1"/>
    <col min="2565" max="2565" width="14.1666666666667" style="965" customWidth="1"/>
    <col min="2566" max="2566" width="9.33333333333333" style="965" customWidth="1"/>
    <col min="2567" max="2567" width="11.5" style="965" customWidth="1"/>
    <col min="2568" max="2568" width="9.33333333333333" style="965" customWidth="1"/>
    <col min="2569" max="2569" width="11.5" style="965" customWidth="1"/>
    <col min="2570" max="2570" width="8.58333333333333" style="965"/>
    <col min="2571" max="2571" width="9.08333333333333" style="965" customWidth="1"/>
    <col min="2572" max="2816" width="8.58333333333333" style="965"/>
    <col min="2817" max="2817" width="28" style="965" customWidth="1"/>
    <col min="2818" max="2818" width="20.25" style="965" customWidth="1"/>
    <col min="2819" max="2819" width="14.1666666666667" style="965" customWidth="1"/>
    <col min="2820" max="2820" width="17.0833333333333" style="965" customWidth="1"/>
    <col min="2821" max="2821" width="14.1666666666667" style="965" customWidth="1"/>
    <col min="2822" max="2822" width="9.33333333333333" style="965" customWidth="1"/>
    <col min="2823" max="2823" width="11.5" style="965" customWidth="1"/>
    <col min="2824" max="2824" width="9.33333333333333" style="965" customWidth="1"/>
    <col min="2825" max="2825" width="11.5" style="965" customWidth="1"/>
    <col min="2826" max="2826" width="8.58333333333333" style="965"/>
    <col min="2827" max="2827" width="9.08333333333333" style="965" customWidth="1"/>
    <col min="2828" max="3072" width="8.58333333333333" style="965"/>
    <col min="3073" max="3073" width="28" style="965" customWidth="1"/>
    <col min="3074" max="3074" width="20.25" style="965" customWidth="1"/>
    <col min="3075" max="3075" width="14.1666666666667" style="965" customWidth="1"/>
    <col min="3076" max="3076" width="17.0833333333333" style="965" customWidth="1"/>
    <col min="3077" max="3077" width="14.1666666666667" style="965" customWidth="1"/>
    <col min="3078" max="3078" width="9.33333333333333" style="965" customWidth="1"/>
    <col min="3079" max="3079" width="11.5" style="965" customWidth="1"/>
    <col min="3080" max="3080" width="9.33333333333333" style="965" customWidth="1"/>
    <col min="3081" max="3081" width="11.5" style="965" customWidth="1"/>
    <col min="3082" max="3082" width="8.58333333333333" style="965"/>
    <col min="3083" max="3083" width="9.08333333333333" style="965" customWidth="1"/>
    <col min="3084" max="3328" width="8.58333333333333" style="965"/>
    <col min="3329" max="3329" width="28" style="965" customWidth="1"/>
    <col min="3330" max="3330" width="20.25" style="965" customWidth="1"/>
    <col min="3331" max="3331" width="14.1666666666667" style="965" customWidth="1"/>
    <col min="3332" max="3332" width="17.0833333333333" style="965" customWidth="1"/>
    <col min="3333" max="3333" width="14.1666666666667" style="965" customWidth="1"/>
    <col min="3334" max="3334" width="9.33333333333333" style="965" customWidth="1"/>
    <col min="3335" max="3335" width="11.5" style="965" customWidth="1"/>
    <col min="3336" max="3336" width="9.33333333333333" style="965" customWidth="1"/>
    <col min="3337" max="3337" width="11.5" style="965" customWidth="1"/>
    <col min="3338" max="3338" width="8.58333333333333" style="965"/>
    <col min="3339" max="3339" width="9.08333333333333" style="965" customWidth="1"/>
    <col min="3340" max="3584" width="8.58333333333333" style="965"/>
    <col min="3585" max="3585" width="28" style="965" customWidth="1"/>
    <col min="3586" max="3586" width="20.25" style="965" customWidth="1"/>
    <col min="3587" max="3587" width="14.1666666666667" style="965" customWidth="1"/>
    <col min="3588" max="3588" width="17.0833333333333" style="965" customWidth="1"/>
    <col min="3589" max="3589" width="14.1666666666667" style="965" customWidth="1"/>
    <col min="3590" max="3590" width="9.33333333333333" style="965" customWidth="1"/>
    <col min="3591" max="3591" width="11.5" style="965" customWidth="1"/>
    <col min="3592" max="3592" width="9.33333333333333" style="965" customWidth="1"/>
    <col min="3593" max="3593" width="11.5" style="965" customWidth="1"/>
    <col min="3594" max="3594" width="8.58333333333333" style="965"/>
    <col min="3595" max="3595" width="9.08333333333333" style="965" customWidth="1"/>
    <col min="3596" max="3840" width="8.58333333333333" style="965"/>
    <col min="3841" max="3841" width="28" style="965" customWidth="1"/>
    <col min="3842" max="3842" width="20.25" style="965" customWidth="1"/>
    <col min="3843" max="3843" width="14.1666666666667" style="965" customWidth="1"/>
    <col min="3844" max="3844" width="17.0833333333333" style="965" customWidth="1"/>
    <col min="3845" max="3845" width="14.1666666666667" style="965" customWidth="1"/>
    <col min="3846" max="3846" width="9.33333333333333" style="965" customWidth="1"/>
    <col min="3847" max="3847" width="11.5" style="965" customWidth="1"/>
    <col min="3848" max="3848" width="9.33333333333333" style="965" customWidth="1"/>
    <col min="3849" max="3849" width="11.5" style="965" customWidth="1"/>
    <col min="3850" max="3850" width="8.58333333333333" style="965"/>
    <col min="3851" max="3851" width="9.08333333333333" style="965" customWidth="1"/>
    <col min="3852" max="4096" width="8.58333333333333" style="965"/>
    <col min="4097" max="4097" width="28" style="965" customWidth="1"/>
    <col min="4098" max="4098" width="20.25" style="965" customWidth="1"/>
    <col min="4099" max="4099" width="14.1666666666667" style="965" customWidth="1"/>
    <col min="4100" max="4100" width="17.0833333333333" style="965" customWidth="1"/>
    <col min="4101" max="4101" width="14.1666666666667" style="965" customWidth="1"/>
    <col min="4102" max="4102" width="9.33333333333333" style="965" customWidth="1"/>
    <col min="4103" max="4103" width="11.5" style="965" customWidth="1"/>
    <col min="4104" max="4104" width="9.33333333333333" style="965" customWidth="1"/>
    <col min="4105" max="4105" width="11.5" style="965" customWidth="1"/>
    <col min="4106" max="4106" width="8.58333333333333" style="965"/>
    <col min="4107" max="4107" width="9.08333333333333" style="965" customWidth="1"/>
    <col min="4108" max="4352" width="8.58333333333333" style="965"/>
    <col min="4353" max="4353" width="28" style="965" customWidth="1"/>
    <col min="4354" max="4354" width="20.25" style="965" customWidth="1"/>
    <col min="4355" max="4355" width="14.1666666666667" style="965" customWidth="1"/>
    <col min="4356" max="4356" width="17.0833333333333" style="965" customWidth="1"/>
    <col min="4357" max="4357" width="14.1666666666667" style="965" customWidth="1"/>
    <col min="4358" max="4358" width="9.33333333333333" style="965" customWidth="1"/>
    <col min="4359" max="4359" width="11.5" style="965" customWidth="1"/>
    <col min="4360" max="4360" width="9.33333333333333" style="965" customWidth="1"/>
    <col min="4361" max="4361" width="11.5" style="965" customWidth="1"/>
    <col min="4362" max="4362" width="8.58333333333333" style="965"/>
    <col min="4363" max="4363" width="9.08333333333333" style="965" customWidth="1"/>
    <col min="4364" max="4608" width="8.58333333333333" style="965"/>
    <col min="4609" max="4609" width="28" style="965" customWidth="1"/>
    <col min="4610" max="4610" width="20.25" style="965" customWidth="1"/>
    <col min="4611" max="4611" width="14.1666666666667" style="965" customWidth="1"/>
    <col min="4612" max="4612" width="17.0833333333333" style="965" customWidth="1"/>
    <col min="4613" max="4613" width="14.1666666666667" style="965" customWidth="1"/>
    <col min="4614" max="4614" width="9.33333333333333" style="965" customWidth="1"/>
    <col min="4615" max="4615" width="11.5" style="965" customWidth="1"/>
    <col min="4616" max="4616" width="9.33333333333333" style="965" customWidth="1"/>
    <col min="4617" max="4617" width="11.5" style="965" customWidth="1"/>
    <col min="4618" max="4618" width="8.58333333333333" style="965"/>
    <col min="4619" max="4619" width="9.08333333333333" style="965" customWidth="1"/>
    <col min="4620" max="4864" width="8.58333333333333" style="965"/>
    <col min="4865" max="4865" width="28" style="965" customWidth="1"/>
    <col min="4866" max="4866" width="20.25" style="965" customWidth="1"/>
    <col min="4867" max="4867" width="14.1666666666667" style="965" customWidth="1"/>
    <col min="4868" max="4868" width="17.0833333333333" style="965" customWidth="1"/>
    <col min="4869" max="4869" width="14.1666666666667" style="965" customWidth="1"/>
    <col min="4870" max="4870" width="9.33333333333333" style="965" customWidth="1"/>
    <col min="4871" max="4871" width="11.5" style="965" customWidth="1"/>
    <col min="4872" max="4872" width="9.33333333333333" style="965" customWidth="1"/>
    <col min="4873" max="4873" width="11.5" style="965" customWidth="1"/>
    <col min="4874" max="4874" width="8.58333333333333" style="965"/>
    <col min="4875" max="4875" width="9.08333333333333" style="965" customWidth="1"/>
    <col min="4876" max="5120" width="8.58333333333333" style="965"/>
    <col min="5121" max="5121" width="28" style="965" customWidth="1"/>
    <col min="5122" max="5122" width="20.25" style="965" customWidth="1"/>
    <col min="5123" max="5123" width="14.1666666666667" style="965" customWidth="1"/>
    <col min="5124" max="5124" width="17.0833333333333" style="965" customWidth="1"/>
    <col min="5125" max="5125" width="14.1666666666667" style="965" customWidth="1"/>
    <col min="5126" max="5126" width="9.33333333333333" style="965" customWidth="1"/>
    <col min="5127" max="5127" width="11.5" style="965" customWidth="1"/>
    <col min="5128" max="5128" width="9.33333333333333" style="965" customWidth="1"/>
    <col min="5129" max="5129" width="11.5" style="965" customWidth="1"/>
    <col min="5130" max="5130" width="8.58333333333333" style="965"/>
    <col min="5131" max="5131" width="9.08333333333333" style="965" customWidth="1"/>
    <col min="5132" max="5376" width="8.58333333333333" style="965"/>
    <col min="5377" max="5377" width="28" style="965" customWidth="1"/>
    <col min="5378" max="5378" width="20.25" style="965" customWidth="1"/>
    <col min="5379" max="5379" width="14.1666666666667" style="965" customWidth="1"/>
    <col min="5380" max="5380" width="17.0833333333333" style="965" customWidth="1"/>
    <col min="5381" max="5381" width="14.1666666666667" style="965" customWidth="1"/>
    <col min="5382" max="5382" width="9.33333333333333" style="965" customWidth="1"/>
    <col min="5383" max="5383" width="11.5" style="965" customWidth="1"/>
    <col min="5384" max="5384" width="9.33333333333333" style="965" customWidth="1"/>
    <col min="5385" max="5385" width="11.5" style="965" customWidth="1"/>
    <col min="5386" max="5386" width="8.58333333333333" style="965"/>
    <col min="5387" max="5387" width="9.08333333333333" style="965" customWidth="1"/>
    <col min="5388" max="5632" width="8.58333333333333" style="965"/>
    <col min="5633" max="5633" width="28" style="965" customWidth="1"/>
    <col min="5634" max="5634" width="20.25" style="965" customWidth="1"/>
    <col min="5635" max="5635" width="14.1666666666667" style="965" customWidth="1"/>
    <col min="5636" max="5636" width="17.0833333333333" style="965" customWidth="1"/>
    <col min="5637" max="5637" width="14.1666666666667" style="965" customWidth="1"/>
    <col min="5638" max="5638" width="9.33333333333333" style="965" customWidth="1"/>
    <col min="5639" max="5639" width="11.5" style="965" customWidth="1"/>
    <col min="5640" max="5640" width="9.33333333333333" style="965" customWidth="1"/>
    <col min="5641" max="5641" width="11.5" style="965" customWidth="1"/>
    <col min="5642" max="5642" width="8.58333333333333" style="965"/>
    <col min="5643" max="5643" width="9.08333333333333" style="965" customWidth="1"/>
    <col min="5644" max="5888" width="8.58333333333333" style="965"/>
    <col min="5889" max="5889" width="28" style="965" customWidth="1"/>
    <col min="5890" max="5890" width="20.25" style="965" customWidth="1"/>
    <col min="5891" max="5891" width="14.1666666666667" style="965" customWidth="1"/>
    <col min="5892" max="5892" width="17.0833333333333" style="965" customWidth="1"/>
    <col min="5893" max="5893" width="14.1666666666667" style="965" customWidth="1"/>
    <col min="5894" max="5894" width="9.33333333333333" style="965" customWidth="1"/>
    <col min="5895" max="5895" width="11.5" style="965" customWidth="1"/>
    <col min="5896" max="5896" width="9.33333333333333" style="965" customWidth="1"/>
    <col min="5897" max="5897" width="11.5" style="965" customWidth="1"/>
    <col min="5898" max="5898" width="8.58333333333333" style="965"/>
    <col min="5899" max="5899" width="9.08333333333333" style="965" customWidth="1"/>
    <col min="5900" max="6144" width="8.58333333333333" style="965"/>
    <col min="6145" max="6145" width="28" style="965" customWidth="1"/>
    <col min="6146" max="6146" width="20.25" style="965" customWidth="1"/>
    <col min="6147" max="6147" width="14.1666666666667" style="965" customWidth="1"/>
    <col min="6148" max="6148" width="17.0833333333333" style="965" customWidth="1"/>
    <col min="6149" max="6149" width="14.1666666666667" style="965" customWidth="1"/>
    <col min="6150" max="6150" width="9.33333333333333" style="965" customWidth="1"/>
    <col min="6151" max="6151" width="11.5" style="965" customWidth="1"/>
    <col min="6152" max="6152" width="9.33333333333333" style="965" customWidth="1"/>
    <col min="6153" max="6153" width="11.5" style="965" customWidth="1"/>
    <col min="6154" max="6154" width="8.58333333333333" style="965"/>
    <col min="6155" max="6155" width="9.08333333333333" style="965" customWidth="1"/>
    <col min="6156" max="6400" width="8.58333333333333" style="965"/>
    <col min="6401" max="6401" width="28" style="965" customWidth="1"/>
    <col min="6402" max="6402" width="20.25" style="965" customWidth="1"/>
    <col min="6403" max="6403" width="14.1666666666667" style="965" customWidth="1"/>
    <col min="6404" max="6404" width="17.0833333333333" style="965" customWidth="1"/>
    <col min="6405" max="6405" width="14.1666666666667" style="965" customWidth="1"/>
    <col min="6406" max="6406" width="9.33333333333333" style="965" customWidth="1"/>
    <col min="6407" max="6407" width="11.5" style="965" customWidth="1"/>
    <col min="6408" max="6408" width="9.33333333333333" style="965" customWidth="1"/>
    <col min="6409" max="6409" width="11.5" style="965" customWidth="1"/>
    <col min="6410" max="6410" width="8.58333333333333" style="965"/>
    <col min="6411" max="6411" width="9.08333333333333" style="965" customWidth="1"/>
    <col min="6412" max="6656" width="8.58333333333333" style="965"/>
    <col min="6657" max="6657" width="28" style="965" customWidth="1"/>
    <col min="6658" max="6658" width="20.25" style="965" customWidth="1"/>
    <col min="6659" max="6659" width="14.1666666666667" style="965" customWidth="1"/>
    <col min="6660" max="6660" width="17.0833333333333" style="965" customWidth="1"/>
    <col min="6661" max="6661" width="14.1666666666667" style="965" customWidth="1"/>
    <col min="6662" max="6662" width="9.33333333333333" style="965" customWidth="1"/>
    <col min="6663" max="6663" width="11.5" style="965" customWidth="1"/>
    <col min="6664" max="6664" width="9.33333333333333" style="965" customWidth="1"/>
    <col min="6665" max="6665" width="11.5" style="965" customWidth="1"/>
    <col min="6666" max="6666" width="8.58333333333333" style="965"/>
    <col min="6667" max="6667" width="9.08333333333333" style="965" customWidth="1"/>
    <col min="6668" max="6912" width="8.58333333333333" style="965"/>
    <col min="6913" max="6913" width="28" style="965" customWidth="1"/>
    <col min="6914" max="6914" width="20.25" style="965" customWidth="1"/>
    <col min="6915" max="6915" width="14.1666666666667" style="965" customWidth="1"/>
    <col min="6916" max="6916" width="17.0833333333333" style="965" customWidth="1"/>
    <col min="6917" max="6917" width="14.1666666666667" style="965" customWidth="1"/>
    <col min="6918" max="6918" width="9.33333333333333" style="965" customWidth="1"/>
    <col min="6919" max="6919" width="11.5" style="965" customWidth="1"/>
    <col min="6920" max="6920" width="9.33333333333333" style="965" customWidth="1"/>
    <col min="6921" max="6921" width="11.5" style="965" customWidth="1"/>
    <col min="6922" max="6922" width="8.58333333333333" style="965"/>
    <col min="6923" max="6923" width="9.08333333333333" style="965" customWidth="1"/>
    <col min="6924" max="7168" width="8.58333333333333" style="965"/>
    <col min="7169" max="7169" width="28" style="965" customWidth="1"/>
    <col min="7170" max="7170" width="20.25" style="965" customWidth="1"/>
    <col min="7171" max="7171" width="14.1666666666667" style="965" customWidth="1"/>
    <col min="7172" max="7172" width="17.0833333333333" style="965" customWidth="1"/>
    <col min="7173" max="7173" width="14.1666666666667" style="965" customWidth="1"/>
    <col min="7174" max="7174" width="9.33333333333333" style="965" customWidth="1"/>
    <col min="7175" max="7175" width="11.5" style="965" customWidth="1"/>
    <col min="7176" max="7176" width="9.33333333333333" style="965" customWidth="1"/>
    <col min="7177" max="7177" width="11.5" style="965" customWidth="1"/>
    <col min="7178" max="7178" width="8.58333333333333" style="965"/>
    <col min="7179" max="7179" width="9.08333333333333" style="965" customWidth="1"/>
    <col min="7180" max="7424" width="8.58333333333333" style="965"/>
    <col min="7425" max="7425" width="28" style="965" customWidth="1"/>
    <col min="7426" max="7426" width="20.25" style="965" customWidth="1"/>
    <col min="7427" max="7427" width="14.1666666666667" style="965" customWidth="1"/>
    <col min="7428" max="7428" width="17.0833333333333" style="965" customWidth="1"/>
    <col min="7429" max="7429" width="14.1666666666667" style="965" customWidth="1"/>
    <col min="7430" max="7430" width="9.33333333333333" style="965" customWidth="1"/>
    <col min="7431" max="7431" width="11.5" style="965" customWidth="1"/>
    <col min="7432" max="7432" width="9.33333333333333" style="965" customWidth="1"/>
    <col min="7433" max="7433" width="11.5" style="965" customWidth="1"/>
    <col min="7434" max="7434" width="8.58333333333333" style="965"/>
    <col min="7435" max="7435" width="9.08333333333333" style="965" customWidth="1"/>
    <col min="7436" max="7680" width="8.58333333333333" style="965"/>
    <col min="7681" max="7681" width="28" style="965" customWidth="1"/>
    <col min="7682" max="7682" width="20.25" style="965" customWidth="1"/>
    <col min="7683" max="7683" width="14.1666666666667" style="965" customWidth="1"/>
    <col min="7684" max="7684" width="17.0833333333333" style="965" customWidth="1"/>
    <col min="7685" max="7685" width="14.1666666666667" style="965" customWidth="1"/>
    <col min="7686" max="7686" width="9.33333333333333" style="965" customWidth="1"/>
    <col min="7687" max="7687" width="11.5" style="965" customWidth="1"/>
    <col min="7688" max="7688" width="9.33333333333333" style="965" customWidth="1"/>
    <col min="7689" max="7689" width="11.5" style="965" customWidth="1"/>
    <col min="7690" max="7690" width="8.58333333333333" style="965"/>
    <col min="7691" max="7691" width="9.08333333333333" style="965" customWidth="1"/>
    <col min="7692" max="7936" width="8.58333333333333" style="965"/>
    <col min="7937" max="7937" width="28" style="965" customWidth="1"/>
    <col min="7938" max="7938" width="20.25" style="965" customWidth="1"/>
    <col min="7939" max="7939" width="14.1666666666667" style="965" customWidth="1"/>
    <col min="7940" max="7940" width="17.0833333333333" style="965" customWidth="1"/>
    <col min="7941" max="7941" width="14.1666666666667" style="965" customWidth="1"/>
    <col min="7942" max="7942" width="9.33333333333333" style="965" customWidth="1"/>
    <col min="7943" max="7943" width="11.5" style="965" customWidth="1"/>
    <col min="7944" max="7944" width="9.33333333333333" style="965" customWidth="1"/>
    <col min="7945" max="7945" width="11.5" style="965" customWidth="1"/>
    <col min="7946" max="7946" width="8.58333333333333" style="965"/>
    <col min="7947" max="7947" width="9.08333333333333" style="965" customWidth="1"/>
    <col min="7948" max="8192" width="8.58333333333333" style="965"/>
    <col min="8193" max="8193" width="28" style="965" customWidth="1"/>
    <col min="8194" max="8194" width="20.25" style="965" customWidth="1"/>
    <col min="8195" max="8195" width="14.1666666666667" style="965" customWidth="1"/>
    <col min="8196" max="8196" width="17.0833333333333" style="965" customWidth="1"/>
    <col min="8197" max="8197" width="14.1666666666667" style="965" customWidth="1"/>
    <col min="8198" max="8198" width="9.33333333333333" style="965" customWidth="1"/>
    <col min="8199" max="8199" width="11.5" style="965" customWidth="1"/>
    <col min="8200" max="8200" width="9.33333333333333" style="965" customWidth="1"/>
    <col min="8201" max="8201" width="11.5" style="965" customWidth="1"/>
    <col min="8202" max="8202" width="8.58333333333333" style="965"/>
    <col min="8203" max="8203" width="9.08333333333333" style="965" customWidth="1"/>
    <col min="8204" max="8448" width="8.58333333333333" style="965"/>
    <col min="8449" max="8449" width="28" style="965" customWidth="1"/>
    <col min="8450" max="8450" width="20.25" style="965" customWidth="1"/>
    <col min="8451" max="8451" width="14.1666666666667" style="965" customWidth="1"/>
    <col min="8452" max="8452" width="17.0833333333333" style="965" customWidth="1"/>
    <col min="8453" max="8453" width="14.1666666666667" style="965" customWidth="1"/>
    <col min="8454" max="8454" width="9.33333333333333" style="965" customWidth="1"/>
    <col min="8455" max="8455" width="11.5" style="965" customWidth="1"/>
    <col min="8456" max="8456" width="9.33333333333333" style="965" customWidth="1"/>
    <col min="8457" max="8457" width="11.5" style="965" customWidth="1"/>
    <col min="8458" max="8458" width="8.58333333333333" style="965"/>
    <col min="8459" max="8459" width="9.08333333333333" style="965" customWidth="1"/>
    <col min="8460" max="8704" width="8.58333333333333" style="965"/>
    <col min="8705" max="8705" width="28" style="965" customWidth="1"/>
    <col min="8706" max="8706" width="20.25" style="965" customWidth="1"/>
    <col min="8707" max="8707" width="14.1666666666667" style="965" customWidth="1"/>
    <col min="8708" max="8708" width="17.0833333333333" style="965" customWidth="1"/>
    <col min="8709" max="8709" width="14.1666666666667" style="965" customWidth="1"/>
    <col min="8710" max="8710" width="9.33333333333333" style="965" customWidth="1"/>
    <col min="8711" max="8711" width="11.5" style="965" customWidth="1"/>
    <col min="8712" max="8712" width="9.33333333333333" style="965" customWidth="1"/>
    <col min="8713" max="8713" width="11.5" style="965" customWidth="1"/>
    <col min="8714" max="8714" width="8.58333333333333" style="965"/>
    <col min="8715" max="8715" width="9.08333333333333" style="965" customWidth="1"/>
    <col min="8716" max="8960" width="8.58333333333333" style="965"/>
    <col min="8961" max="8961" width="28" style="965" customWidth="1"/>
    <col min="8962" max="8962" width="20.25" style="965" customWidth="1"/>
    <col min="8963" max="8963" width="14.1666666666667" style="965" customWidth="1"/>
    <col min="8964" max="8964" width="17.0833333333333" style="965" customWidth="1"/>
    <col min="8965" max="8965" width="14.1666666666667" style="965" customWidth="1"/>
    <col min="8966" max="8966" width="9.33333333333333" style="965" customWidth="1"/>
    <col min="8967" max="8967" width="11.5" style="965" customWidth="1"/>
    <col min="8968" max="8968" width="9.33333333333333" style="965" customWidth="1"/>
    <col min="8969" max="8969" width="11.5" style="965" customWidth="1"/>
    <col min="8970" max="8970" width="8.58333333333333" style="965"/>
    <col min="8971" max="8971" width="9.08333333333333" style="965" customWidth="1"/>
    <col min="8972" max="9216" width="8.58333333333333" style="965"/>
    <col min="9217" max="9217" width="28" style="965" customWidth="1"/>
    <col min="9218" max="9218" width="20.25" style="965" customWidth="1"/>
    <col min="9219" max="9219" width="14.1666666666667" style="965" customWidth="1"/>
    <col min="9220" max="9220" width="17.0833333333333" style="965" customWidth="1"/>
    <col min="9221" max="9221" width="14.1666666666667" style="965" customWidth="1"/>
    <col min="9222" max="9222" width="9.33333333333333" style="965" customWidth="1"/>
    <col min="9223" max="9223" width="11.5" style="965" customWidth="1"/>
    <col min="9224" max="9224" width="9.33333333333333" style="965" customWidth="1"/>
    <col min="9225" max="9225" width="11.5" style="965" customWidth="1"/>
    <col min="9226" max="9226" width="8.58333333333333" style="965"/>
    <col min="9227" max="9227" width="9.08333333333333" style="965" customWidth="1"/>
    <col min="9228" max="9472" width="8.58333333333333" style="965"/>
    <col min="9473" max="9473" width="28" style="965" customWidth="1"/>
    <col min="9474" max="9474" width="20.25" style="965" customWidth="1"/>
    <col min="9475" max="9475" width="14.1666666666667" style="965" customWidth="1"/>
    <col min="9476" max="9476" width="17.0833333333333" style="965" customWidth="1"/>
    <col min="9477" max="9477" width="14.1666666666667" style="965" customWidth="1"/>
    <col min="9478" max="9478" width="9.33333333333333" style="965" customWidth="1"/>
    <col min="9479" max="9479" width="11.5" style="965" customWidth="1"/>
    <col min="9480" max="9480" width="9.33333333333333" style="965" customWidth="1"/>
    <col min="9481" max="9481" width="11.5" style="965" customWidth="1"/>
    <col min="9482" max="9482" width="8.58333333333333" style="965"/>
    <col min="9483" max="9483" width="9.08333333333333" style="965" customWidth="1"/>
    <col min="9484" max="9728" width="8.58333333333333" style="965"/>
    <col min="9729" max="9729" width="28" style="965" customWidth="1"/>
    <col min="9730" max="9730" width="20.25" style="965" customWidth="1"/>
    <col min="9731" max="9731" width="14.1666666666667" style="965" customWidth="1"/>
    <col min="9732" max="9732" width="17.0833333333333" style="965" customWidth="1"/>
    <col min="9733" max="9733" width="14.1666666666667" style="965" customWidth="1"/>
    <col min="9734" max="9734" width="9.33333333333333" style="965" customWidth="1"/>
    <col min="9735" max="9735" width="11.5" style="965" customWidth="1"/>
    <col min="9736" max="9736" width="9.33333333333333" style="965" customWidth="1"/>
    <col min="9737" max="9737" width="11.5" style="965" customWidth="1"/>
    <col min="9738" max="9738" width="8.58333333333333" style="965"/>
    <col min="9739" max="9739" width="9.08333333333333" style="965" customWidth="1"/>
    <col min="9740" max="9984" width="8.58333333333333" style="965"/>
    <col min="9985" max="9985" width="28" style="965" customWidth="1"/>
    <col min="9986" max="9986" width="20.25" style="965" customWidth="1"/>
    <col min="9987" max="9987" width="14.1666666666667" style="965" customWidth="1"/>
    <col min="9988" max="9988" width="17.0833333333333" style="965" customWidth="1"/>
    <col min="9989" max="9989" width="14.1666666666667" style="965" customWidth="1"/>
    <col min="9990" max="9990" width="9.33333333333333" style="965" customWidth="1"/>
    <col min="9991" max="9991" width="11.5" style="965" customWidth="1"/>
    <col min="9992" max="9992" width="9.33333333333333" style="965" customWidth="1"/>
    <col min="9993" max="9993" width="11.5" style="965" customWidth="1"/>
    <col min="9994" max="9994" width="8.58333333333333" style="965"/>
    <col min="9995" max="9995" width="9.08333333333333" style="965" customWidth="1"/>
    <col min="9996" max="10240" width="8.58333333333333" style="965"/>
    <col min="10241" max="10241" width="28" style="965" customWidth="1"/>
    <col min="10242" max="10242" width="20.25" style="965" customWidth="1"/>
    <col min="10243" max="10243" width="14.1666666666667" style="965" customWidth="1"/>
    <col min="10244" max="10244" width="17.0833333333333" style="965" customWidth="1"/>
    <col min="10245" max="10245" width="14.1666666666667" style="965" customWidth="1"/>
    <col min="10246" max="10246" width="9.33333333333333" style="965" customWidth="1"/>
    <col min="10247" max="10247" width="11.5" style="965" customWidth="1"/>
    <col min="10248" max="10248" width="9.33333333333333" style="965" customWidth="1"/>
    <col min="10249" max="10249" width="11.5" style="965" customWidth="1"/>
    <col min="10250" max="10250" width="8.58333333333333" style="965"/>
    <col min="10251" max="10251" width="9.08333333333333" style="965" customWidth="1"/>
    <col min="10252" max="10496" width="8.58333333333333" style="965"/>
    <col min="10497" max="10497" width="28" style="965" customWidth="1"/>
    <col min="10498" max="10498" width="20.25" style="965" customWidth="1"/>
    <col min="10499" max="10499" width="14.1666666666667" style="965" customWidth="1"/>
    <col min="10500" max="10500" width="17.0833333333333" style="965" customWidth="1"/>
    <col min="10501" max="10501" width="14.1666666666667" style="965" customWidth="1"/>
    <col min="10502" max="10502" width="9.33333333333333" style="965" customWidth="1"/>
    <col min="10503" max="10503" width="11.5" style="965" customWidth="1"/>
    <col min="10504" max="10504" width="9.33333333333333" style="965" customWidth="1"/>
    <col min="10505" max="10505" width="11.5" style="965" customWidth="1"/>
    <col min="10506" max="10506" width="8.58333333333333" style="965"/>
    <col min="10507" max="10507" width="9.08333333333333" style="965" customWidth="1"/>
    <col min="10508" max="10752" width="8.58333333333333" style="965"/>
    <col min="10753" max="10753" width="28" style="965" customWidth="1"/>
    <col min="10754" max="10754" width="20.25" style="965" customWidth="1"/>
    <col min="10755" max="10755" width="14.1666666666667" style="965" customWidth="1"/>
    <col min="10756" max="10756" width="17.0833333333333" style="965" customWidth="1"/>
    <col min="10757" max="10757" width="14.1666666666667" style="965" customWidth="1"/>
    <col min="10758" max="10758" width="9.33333333333333" style="965" customWidth="1"/>
    <col min="10759" max="10759" width="11.5" style="965" customWidth="1"/>
    <col min="10760" max="10760" width="9.33333333333333" style="965" customWidth="1"/>
    <col min="10761" max="10761" width="11.5" style="965" customWidth="1"/>
    <col min="10762" max="10762" width="8.58333333333333" style="965"/>
    <col min="10763" max="10763" width="9.08333333333333" style="965" customWidth="1"/>
    <col min="10764" max="11008" width="8.58333333333333" style="965"/>
    <col min="11009" max="11009" width="28" style="965" customWidth="1"/>
    <col min="11010" max="11010" width="20.25" style="965" customWidth="1"/>
    <col min="11011" max="11011" width="14.1666666666667" style="965" customWidth="1"/>
    <col min="11012" max="11012" width="17.0833333333333" style="965" customWidth="1"/>
    <col min="11013" max="11013" width="14.1666666666667" style="965" customWidth="1"/>
    <col min="11014" max="11014" width="9.33333333333333" style="965" customWidth="1"/>
    <col min="11015" max="11015" width="11.5" style="965" customWidth="1"/>
    <col min="11016" max="11016" width="9.33333333333333" style="965" customWidth="1"/>
    <col min="11017" max="11017" width="11.5" style="965" customWidth="1"/>
    <col min="11018" max="11018" width="8.58333333333333" style="965"/>
    <col min="11019" max="11019" width="9.08333333333333" style="965" customWidth="1"/>
    <col min="11020" max="11264" width="8.58333333333333" style="965"/>
    <col min="11265" max="11265" width="28" style="965" customWidth="1"/>
    <col min="11266" max="11266" width="20.25" style="965" customWidth="1"/>
    <col min="11267" max="11267" width="14.1666666666667" style="965" customWidth="1"/>
    <col min="11268" max="11268" width="17.0833333333333" style="965" customWidth="1"/>
    <col min="11269" max="11269" width="14.1666666666667" style="965" customWidth="1"/>
    <col min="11270" max="11270" width="9.33333333333333" style="965" customWidth="1"/>
    <col min="11271" max="11271" width="11.5" style="965" customWidth="1"/>
    <col min="11272" max="11272" width="9.33333333333333" style="965" customWidth="1"/>
    <col min="11273" max="11273" width="11.5" style="965" customWidth="1"/>
    <col min="11274" max="11274" width="8.58333333333333" style="965"/>
    <col min="11275" max="11275" width="9.08333333333333" style="965" customWidth="1"/>
    <col min="11276" max="11520" width="8.58333333333333" style="965"/>
    <col min="11521" max="11521" width="28" style="965" customWidth="1"/>
    <col min="11522" max="11522" width="20.25" style="965" customWidth="1"/>
    <col min="11523" max="11523" width="14.1666666666667" style="965" customWidth="1"/>
    <col min="11524" max="11524" width="17.0833333333333" style="965" customWidth="1"/>
    <col min="11525" max="11525" width="14.1666666666667" style="965" customWidth="1"/>
    <col min="11526" max="11526" width="9.33333333333333" style="965" customWidth="1"/>
    <col min="11527" max="11527" width="11.5" style="965" customWidth="1"/>
    <col min="11528" max="11528" width="9.33333333333333" style="965" customWidth="1"/>
    <col min="11529" max="11529" width="11.5" style="965" customWidth="1"/>
    <col min="11530" max="11530" width="8.58333333333333" style="965"/>
    <col min="11531" max="11531" width="9.08333333333333" style="965" customWidth="1"/>
    <col min="11532" max="11776" width="8.58333333333333" style="965"/>
    <col min="11777" max="11777" width="28" style="965" customWidth="1"/>
    <col min="11778" max="11778" width="20.25" style="965" customWidth="1"/>
    <col min="11779" max="11779" width="14.1666666666667" style="965" customWidth="1"/>
    <col min="11780" max="11780" width="17.0833333333333" style="965" customWidth="1"/>
    <col min="11781" max="11781" width="14.1666666666667" style="965" customWidth="1"/>
    <col min="11782" max="11782" width="9.33333333333333" style="965" customWidth="1"/>
    <col min="11783" max="11783" width="11.5" style="965" customWidth="1"/>
    <col min="11784" max="11784" width="9.33333333333333" style="965" customWidth="1"/>
    <col min="11785" max="11785" width="11.5" style="965" customWidth="1"/>
    <col min="11786" max="11786" width="8.58333333333333" style="965"/>
    <col min="11787" max="11787" width="9.08333333333333" style="965" customWidth="1"/>
    <col min="11788" max="12032" width="8.58333333333333" style="965"/>
    <col min="12033" max="12033" width="28" style="965" customWidth="1"/>
    <col min="12034" max="12034" width="20.25" style="965" customWidth="1"/>
    <col min="12035" max="12035" width="14.1666666666667" style="965" customWidth="1"/>
    <col min="12036" max="12036" width="17.0833333333333" style="965" customWidth="1"/>
    <col min="12037" max="12037" width="14.1666666666667" style="965" customWidth="1"/>
    <col min="12038" max="12038" width="9.33333333333333" style="965" customWidth="1"/>
    <col min="12039" max="12039" width="11.5" style="965" customWidth="1"/>
    <col min="12040" max="12040" width="9.33333333333333" style="965" customWidth="1"/>
    <col min="12041" max="12041" width="11.5" style="965" customWidth="1"/>
    <col min="12042" max="12042" width="8.58333333333333" style="965"/>
    <col min="12043" max="12043" width="9.08333333333333" style="965" customWidth="1"/>
    <col min="12044" max="12288" width="8.58333333333333" style="965"/>
    <col min="12289" max="12289" width="28" style="965" customWidth="1"/>
    <col min="12290" max="12290" width="20.25" style="965" customWidth="1"/>
    <col min="12291" max="12291" width="14.1666666666667" style="965" customWidth="1"/>
    <col min="12292" max="12292" width="17.0833333333333" style="965" customWidth="1"/>
    <col min="12293" max="12293" width="14.1666666666667" style="965" customWidth="1"/>
    <col min="12294" max="12294" width="9.33333333333333" style="965" customWidth="1"/>
    <col min="12295" max="12295" width="11.5" style="965" customWidth="1"/>
    <col min="12296" max="12296" width="9.33333333333333" style="965" customWidth="1"/>
    <col min="12297" max="12297" width="11.5" style="965" customWidth="1"/>
    <col min="12298" max="12298" width="8.58333333333333" style="965"/>
    <col min="12299" max="12299" width="9.08333333333333" style="965" customWidth="1"/>
    <col min="12300" max="12544" width="8.58333333333333" style="965"/>
    <col min="12545" max="12545" width="28" style="965" customWidth="1"/>
    <col min="12546" max="12546" width="20.25" style="965" customWidth="1"/>
    <col min="12547" max="12547" width="14.1666666666667" style="965" customWidth="1"/>
    <col min="12548" max="12548" width="17.0833333333333" style="965" customWidth="1"/>
    <col min="12549" max="12549" width="14.1666666666667" style="965" customWidth="1"/>
    <col min="12550" max="12550" width="9.33333333333333" style="965" customWidth="1"/>
    <col min="12551" max="12551" width="11.5" style="965" customWidth="1"/>
    <col min="12552" max="12552" width="9.33333333333333" style="965" customWidth="1"/>
    <col min="12553" max="12553" width="11.5" style="965" customWidth="1"/>
    <col min="12554" max="12554" width="8.58333333333333" style="965"/>
    <col min="12555" max="12555" width="9.08333333333333" style="965" customWidth="1"/>
    <col min="12556" max="12800" width="8.58333333333333" style="965"/>
    <col min="12801" max="12801" width="28" style="965" customWidth="1"/>
    <col min="12802" max="12802" width="20.25" style="965" customWidth="1"/>
    <col min="12803" max="12803" width="14.1666666666667" style="965" customWidth="1"/>
    <col min="12804" max="12804" width="17.0833333333333" style="965" customWidth="1"/>
    <col min="12805" max="12805" width="14.1666666666667" style="965" customWidth="1"/>
    <col min="12806" max="12806" width="9.33333333333333" style="965" customWidth="1"/>
    <col min="12807" max="12807" width="11.5" style="965" customWidth="1"/>
    <col min="12808" max="12808" width="9.33333333333333" style="965" customWidth="1"/>
    <col min="12809" max="12809" width="11.5" style="965" customWidth="1"/>
    <col min="12810" max="12810" width="8.58333333333333" style="965"/>
    <col min="12811" max="12811" width="9.08333333333333" style="965" customWidth="1"/>
    <col min="12812" max="13056" width="8.58333333333333" style="965"/>
    <col min="13057" max="13057" width="28" style="965" customWidth="1"/>
    <col min="13058" max="13058" width="20.25" style="965" customWidth="1"/>
    <col min="13059" max="13059" width="14.1666666666667" style="965" customWidth="1"/>
    <col min="13060" max="13060" width="17.0833333333333" style="965" customWidth="1"/>
    <col min="13061" max="13061" width="14.1666666666667" style="965" customWidth="1"/>
    <col min="13062" max="13062" width="9.33333333333333" style="965" customWidth="1"/>
    <col min="13063" max="13063" width="11.5" style="965" customWidth="1"/>
    <col min="13064" max="13064" width="9.33333333333333" style="965" customWidth="1"/>
    <col min="13065" max="13065" width="11.5" style="965" customWidth="1"/>
    <col min="13066" max="13066" width="8.58333333333333" style="965"/>
    <col min="13067" max="13067" width="9.08333333333333" style="965" customWidth="1"/>
    <col min="13068" max="13312" width="8.58333333333333" style="965"/>
    <col min="13313" max="13313" width="28" style="965" customWidth="1"/>
    <col min="13314" max="13314" width="20.25" style="965" customWidth="1"/>
    <col min="13315" max="13315" width="14.1666666666667" style="965" customWidth="1"/>
    <col min="13316" max="13316" width="17.0833333333333" style="965" customWidth="1"/>
    <col min="13317" max="13317" width="14.1666666666667" style="965" customWidth="1"/>
    <col min="13318" max="13318" width="9.33333333333333" style="965" customWidth="1"/>
    <col min="13319" max="13319" width="11.5" style="965" customWidth="1"/>
    <col min="13320" max="13320" width="9.33333333333333" style="965" customWidth="1"/>
    <col min="13321" max="13321" width="11.5" style="965" customWidth="1"/>
    <col min="13322" max="13322" width="8.58333333333333" style="965"/>
    <col min="13323" max="13323" width="9.08333333333333" style="965" customWidth="1"/>
    <col min="13324" max="13568" width="8.58333333333333" style="965"/>
    <col min="13569" max="13569" width="28" style="965" customWidth="1"/>
    <col min="13570" max="13570" width="20.25" style="965" customWidth="1"/>
    <col min="13571" max="13571" width="14.1666666666667" style="965" customWidth="1"/>
    <col min="13572" max="13572" width="17.0833333333333" style="965" customWidth="1"/>
    <col min="13573" max="13573" width="14.1666666666667" style="965" customWidth="1"/>
    <col min="13574" max="13574" width="9.33333333333333" style="965" customWidth="1"/>
    <col min="13575" max="13575" width="11.5" style="965" customWidth="1"/>
    <col min="13576" max="13576" width="9.33333333333333" style="965" customWidth="1"/>
    <col min="13577" max="13577" width="11.5" style="965" customWidth="1"/>
    <col min="13578" max="13578" width="8.58333333333333" style="965"/>
    <col min="13579" max="13579" width="9.08333333333333" style="965" customWidth="1"/>
    <col min="13580" max="13824" width="8.58333333333333" style="965"/>
    <col min="13825" max="13825" width="28" style="965" customWidth="1"/>
    <col min="13826" max="13826" width="20.25" style="965" customWidth="1"/>
    <col min="13827" max="13827" width="14.1666666666667" style="965" customWidth="1"/>
    <col min="13828" max="13828" width="17.0833333333333" style="965" customWidth="1"/>
    <col min="13829" max="13829" width="14.1666666666667" style="965" customWidth="1"/>
    <col min="13830" max="13830" width="9.33333333333333" style="965" customWidth="1"/>
    <col min="13831" max="13831" width="11.5" style="965" customWidth="1"/>
    <col min="13832" max="13832" width="9.33333333333333" style="965" customWidth="1"/>
    <col min="13833" max="13833" width="11.5" style="965" customWidth="1"/>
    <col min="13834" max="13834" width="8.58333333333333" style="965"/>
    <col min="13835" max="13835" width="9.08333333333333" style="965" customWidth="1"/>
    <col min="13836" max="14080" width="8.58333333333333" style="965"/>
    <col min="14081" max="14081" width="28" style="965" customWidth="1"/>
    <col min="14082" max="14082" width="20.25" style="965" customWidth="1"/>
    <col min="14083" max="14083" width="14.1666666666667" style="965" customWidth="1"/>
    <col min="14084" max="14084" width="17.0833333333333" style="965" customWidth="1"/>
    <col min="14085" max="14085" width="14.1666666666667" style="965" customWidth="1"/>
    <col min="14086" max="14086" width="9.33333333333333" style="965" customWidth="1"/>
    <col min="14087" max="14087" width="11.5" style="965" customWidth="1"/>
    <col min="14088" max="14088" width="9.33333333333333" style="965" customWidth="1"/>
    <col min="14089" max="14089" width="11.5" style="965" customWidth="1"/>
    <col min="14090" max="14090" width="8.58333333333333" style="965"/>
    <col min="14091" max="14091" width="9.08333333333333" style="965" customWidth="1"/>
    <col min="14092" max="14336" width="8.58333333333333" style="965"/>
    <col min="14337" max="14337" width="28" style="965" customWidth="1"/>
    <col min="14338" max="14338" width="20.25" style="965" customWidth="1"/>
    <col min="14339" max="14339" width="14.1666666666667" style="965" customWidth="1"/>
    <col min="14340" max="14340" width="17.0833333333333" style="965" customWidth="1"/>
    <col min="14341" max="14341" width="14.1666666666667" style="965" customWidth="1"/>
    <col min="14342" max="14342" width="9.33333333333333" style="965" customWidth="1"/>
    <col min="14343" max="14343" width="11.5" style="965" customWidth="1"/>
    <col min="14344" max="14344" width="9.33333333333333" style="965" customWidth="1"/>
    <col min="14345" max="14345" width="11.5" style="965" customWidth="1"/>
    <col min="14346" max="14346" width="8.58333333333333" style="965"/>
    <col min="14347" max="14347" width="9.08333333333333" style="965" customWidth="1"/>
    <col min="14348" max="14592" width="8.58333333333333" style="965"/>
    <col min="14593" max="14593" width="28" style="965" customWidth="1"/>
    <col min="14594" max="14594" width="20.25" style="965" customWidth="1"/>
    <col min="14595" max="14595" width="14.1666666666667" style="965" customWidth="1"/>
    <col min="14596" max="14596" width="17.0833333333333" style="965" customWidth="1"/>
    <col min="14597" max="14597" width="14.1666666666667" style="965" customWidth="1"/>
    <col min="14598" max="14598" width="9.33333333333333" style="965" customWidth="1"/>
    <col min="14599" max="14599" width="11.5" style="965" customWidth="1"/>
    <col min="14600" max="14600" width="9.33333333333333" style="965" customWidth="1"/>
    <col min="14601" max="14601" width="11.5" style="965" customWidth="1"/>
    <col min="14602" max="14602" width="8.58333333333333" style="965"/>
    <col min="14603" max="14603" width="9.08333333333333" style="965" customWidth="1"/>
    <col min="14604" max="14848" width="8.58333333333333" style="965"/>
    <col min="14849" max="14849" width="28" style="965" customWidth="1"/>
    <col min="14850" max="14850" width="20.25" style="965" customWidth="1"/>
    <col min="14851" max="14851" width="14.1666666666667" style="965" customWidth="1"/>
    <col min="14852" max="14852" width="17.0833333333333" style="965" customWidth="1"/>
    <col min="14853" max="14853" width="14.1666666666667" style="965" customWidth="1"/>
    <col min="14854" max="14854" width="9.33333333333333" style="965" customWidth="1"/>
    <col min="14855" max="14855" width="11.5" style="965" customWidth="1"/>
    <col min="14856" max="14856" width="9.33333333333333" style="965" customWidth="1"/>
    <col min="14857" max="14857" width="11.5" style="965" customWidth="1"/>
    <col min="14858" max="14858" width="8.58333333333333" style="965"/>
    <col min="14859" max="14859" width="9.08333333333333" style="965" customWidth="1"/>
    <col min="14860" max="15104" width="8.58333333333333" style="965"/>
    <col min="15105" max="15105" width="28" style="965" customWidth="1"/>
    <col min="15106" max="15106" width="20.25" style="965" customWidth="1"/>
    <col min="15107" max="15107" width="14.1666666666667" style="965" customWidth="1"/>
    <col min="15108" max="15108" width="17.0833333333333" style="965" customWidth="1"/>
    <col min="15109" max="15109" width="14.1666666666667" style="965" customWidth="1"/>
    <col min="15110" max="15110" width="9.33333333333333" style="965" customWidth="1"/>
    <col min="15111" max="15111" width="11.5" style="965" customWidth="1"/>
    <col min="15112" max="15112" width="9.33333333333333" style="965" customWidth="1"/>
    <col min="15113" max="15113" width="11.5" style="965" customWidth="1"/>
    <col min="15114" max="15114" width="8.58333333333333" style="965"/>
    <col min="15115" max="15115" width="9.08333333333333" style="965" customWidth="1"/>
    <col min="15116" max="15360" width="8.58333333333333" style="965"/>
    <col min="15361" max="15361" width="28" style="965" customWidth="1"/>
    <col min="15362" max="15362" width="20.25" style="965" customWidth="1"/>
    <col min="15363" max="15363" width="14.1666666666667" style="965" customWidth="1"/>
    <col min="15364" max="15364" width="17.0833333333333" style="965" customWidth="1"/>
    <col min="15365" max="15365" width="14.1666666666667" style="965" customWidth="1"/>
    <col min="15366" max="15366" width="9.33333333333333" style="965" customWidth="1"/>
    <col min="15367" max="15367" width="11.5" style="965" customWidth="1"/>
    <col min="15368" max="15368" width="9.33333333333333" style="965" customWidth="1"/>
    <col min="15369" max="15369" width="11.5" style="965" customWidth="1"/>
    <col min="15370" max="15370" width="8.58333333333333" style="965"/>
    <col min="15371" max="15371" width="9.08333333333333" style="965" customWidth="1"/>
    <col min="15372" max="15616" width="8.58333333333333" style="965"/>
    <col min="15617" max="15617" width="28" style="965" customWidth="1"/>
    <col min="15618" max="15618" width="20.25" style="965" customWidth="1"/>
    <col min="15619" max="15619" width="14.1666666666667" style="965" customWidth="1"/>
    <col min="15620" max="15620" width="17.0833333333333" style="965" customWidth="1"/>
    <col min="15621" max="15621" width="14.1666666666667" style="965" customWidth="1"/>
    <col min="15622" max="15622" width="9.33333333333333" style="965" customWidth="1"/>
    <col min="15623" max="15623" width="11.5" style="965" customWidth="1"/>
    <col min="15624" max="15624" width="9.33333333333333" style="965" customWidth="1"/>
    <col min="15625" max="15625" width="11.5" style="965" customWidth="1"/>
    <col min="15626" max="15626" width="8.58333333333333" style="965"/>
    <col min="15627" max="15627" width="9.08333333333333" style="965" customWidth="1"/>
    <col min="15628" max="15872" width="8.58333333333333" style="965"/>
    <col min="15873" max="15873" width="28" style="965" customWidth="1"/>
    <col min="15874" max="15874" width="20.25" style="965" customWidth="1"/>
    <col min="15875" max="15875" width="14.1666666666667" style="965" customWidth="1"/>
    <col min="15876" max="15876" width="17.0833333333333" style="965" customWidth="1"/>
    <col min="15877" max="15877" width="14.1666666666667" style="965" customWidth="1"/>
    <col min="15878" max="15878" width="9.33333333333333" style="965" customWidth="1"/>
    <col min="15879" max="15879" width="11.5" style="965" customWidth="1"/>
    <col min="15880" max="15880" width="9.33333333333333" style="965" customWidth="1"/>
    <col min="15881" max="15881" width="11.5" style="965" customWidth="1"/>
    <col min="15882" max="15882" width="8.58333333333333" style="965"/>
    <col min="15883" max="15883" width="9.08333333333333" style="965" customWidth="1"/>
    <col min="15884" max="16128" width="8.58333333333333" style="965"/>
    <col min="16129" max="16129" width="28" style="965" customWidth="1"/>
    <col min="16130" max="16130" width="20.25" style="965" customWidth="1"/>
    <col min="16131" max="16131" width="14.1666666666667" style="965" customWidth="1"/>
    <col min="16132" max="16132" width="17.0833333333333" style="965" customWidth="1"/>
    <col min="16133" max="16133" width="14.1666666666667" style="965" customWidth="1"/>
    <col min="16134" max="16134" width="9.33333333333333" style="965" customWidth="1"/>
    <col min="16135" max="16135" width="11.5" style="965" customWidth="1"/>
    <col min="16136" max="16136" width="9.33333333333333" style="965" customWidth="1"/>
    <col min="16137" max="16137" width="11.5" style="965" customWidth="1"/>
    <col min="16138" max="16138" width="8.58333333333333" style="965"/>
    <col min="16139" max="16139" width="9.08333333333333" style="965" customWidth="1"/>
    <col min="16140" max="16384" width="8.58333333333333" style="965"/>
  </cols>
  <sheetData>
    <row r="1" customHeight="1" spans="1:4">
      <c r="A1" s="980" t="s">
        <v>705</v>
      </c>
      <c r="B1" s="980"/>
      <c r="D1" s="965" t="s">
        <v>706</v>
      </c>
    </row>
    <row r="2" customHeight="1" spans="1:6">
      <c r="A2" s="981" t="s">
        <v>707</v>
      </c>
      <c r="B2" s="932">
        <v>312523.14</v>
      </c>
      <c r="D2" s="982" t="s">
        <v>708</v>
      </c>
      <c r="E2" s="982">
        <f>B3+B4+B5+B6+B7+B8+B12+B13+B11+B15</f>
        <v>12443538.94</v>
      </c>
      <c r="F2" s="936"/>
    </row>
    <row r="3" customHeight="1" spans="1:6">
      <c r="A3" s="981" t="s">
        <v>709</v>
      </c>
      <c r="B3" s="932">
        <v>381138.2</v>
      </c>
      <c r="D3" s="988" t="s">
        <v>710</v>
      </c>
      <c r="E3" s="989">
        <f>E2-B6</f>
        <v>10516188.51</v>
      </c>
      <c r="F3" s="936"/>
    </row>
    <row r="4" customHeight="1" spans="1:6">
      <c r="A4" s="981" t="s">
        <v>711</v>
      </c>
      <c r="B4" s="932">
        <v>3764957.23</v>
      </c>
      <c r="E4" s="936"/>
      <c r="F4" s="936"/>
    </row>
    <row r="5" customHeight="1" spans="1:4">
      <c r="A5" s="981" t="s">
        <v>712</v>
      </c>
      <c r="B5" s="932">
        <v>4435848.8</v>
      </c>
      <c r="D5" s="983"/>
    </row>
    <row r="6" customHeight="1" spans="1:9">
      <c r="A6" s="981" t="s">
        <v>713</v>
      </c>
      <c r="B6" s="932">
        <v>1927350.43</v>
      </c>
      <c r="D6" s="965" t="s">
        <v>714</v>
      </c>
      <c r="E6" s="965" t="s">
        <v>715</v>
      </c>
      <c r="F6" s="965" t="s">
        <v>716</v>
      </c>
      <c r="G6" s="965" t="s">
        <v>717</v>
      </c>
      <c r="H6" s="965" t="s">
        <v>718</v>
      </c>
      <c r="I6" s="965" t="s">
        <v>719</v>
      </c>
    </row>
    <row r="7" customHeight="1" spans="1:9">
      <c r="A7" s="981" t="s">
        <v>720</v>
      </c>
      <c r="B7" s="932">
        <v>8690.47</v>
      </c>
      <c r="C7" s="984" t="s">
        <v>721</v>
      </c>
      <c r="D7" s="936">
        <v>201814.58</v>
      </c>
      <c r="E7" s="936">
        <v>271622.79</v>
      </c>
      <c r="F7" s="936">
        <v>672.9</v>
      </c>
      <c r="G7" s="936">
        <v>27186.25</v>
      </c>
      <c r="H7" s="936"/>
      <c r="I7" s="936">
        <v>190370.27</v>
      </c>
    </row>
    <row r="8" customHeight="1" spans="1:9">
      <c r="A8" s="981" t="s">
        <v>722</v>
      </c>
      <c r="B8" s="932">
        <v>186469.61</v>
      </c>
      <c r="C8" s="984" t="s">
        <v>723</v>
      </c>
      <c r="D8" s="936">
        <v>229069.3</v>
      </c>
      <c r="E8" s="936">
        <v>235578.87</v>
      </c>
      <c r="F8" s="936">
        <v>1620.49</v>
      </c>
      <c r="G8" s="936">
        <v>476569</v>
      </c>
      <c r="H8" s="936">
        <v>6450.68</v>
      </c>
      <c r="I8" s="936">
        <v>24006.08</v>
      </c>
    </row>
    <row r="9" customHeight="1" spans="1:3">
      <c r="A9" s="981" t="s">
        <v>724</v>
      </c>
      <c r="B9" s="932">
        <v>232769.45</v>
      </c>
      <c r="C9" s="984"/>
    </row>
    <row r="10" customHeight="1" spans="1:3">
      <c r="A10" s="981" t="s">
        <v>725</v>
      </c>
      <c r="B10" s="932">
        <v>68204.26</v>
      </c>
      <c r="C10" s="984"/>
    </row>
    <row r="11" customHeight="1" spans="1:3">
      <c r="A11" s="981" t="s">
        <v>726</v>
      </c>
      <c r="B11" s="932">
        <v>1731.98</v>
      </c>
      <c r="C11" s="984"/>
    </row>
    <row r="12" customHeight="1" spans="1:3">
      <c r="A12" s="981" t="s">
        <v>727</v>
      </c>
      <c r="B12" s="932">
        <v>1040401.71</v>
      </c>
      <c r="C12" s="984"/>
    </row>
    <row r="13" customHeight="1" spans="1:3">
      <c r="A13" s="981" t="s">
        <v>728</v>
      </c>
      <c r="B13" s="932">
        <v>5283.72</v>
      </c>
      <c r="C13" s="984"/>
    </row>
    <row r="14" customHeight="1" spans="1:2">
      <c r="A14" s="981" t="s">
        <v>729</v>
      </c>
      <c r="B14" s="932">
        <v>115325.96</v>
      </c>
    </row>
    <row r="15" customHeight="1" spans="1:2">
      <c r="A15" s="981" t="s">
        <v>730</v>
      </c>
      <c r="B15" s="932">
        <f>SUM(D7:I7)</f>
        <v>691666.79</v>
      </c>
    </row>
    <row r="16" customHeight="1" spans="1:2">
      <c r="A16" s="981" t="s">
        <v>731</v>
      </c>
      <c r="B16" s="932">
        <f>SUM(D8:I8)</f>
        <v>973294.42</v>
      </c>
    </row>
    <row r="17" customHeight="1" spans="1:2">
      <c r="A17" s="981"/>
      <c r="B17" s="932"/>
    </row>
    <row r="18" customHeight="1" spans="1:4">
      <c r="A18" s="981" t="s">
        <v>732</v>
      </c>
      <c r="B18" s="932">
        <f>SUM(B2:B17)</f>
        <v>14145656.17</v>
      </c>
      <c r="C18" s="986"/>
      <c r="D18" s="958"/>
    </row>
    <row r="19" customHeight="1" spans="2:2">
      <c r="B19" s="990"/>
    </row>
    <row r="20" ht="15.4" customHeight="1" spans="1:6">
      <c r="A20" s="975" t="s">
        <v>733</v>
      </c>
      <c r="B20" s="975"/>
      <c r="C20" s="975"/>
      <c r="D20" s="975"/>
      <c r="F20" s="938" t="s">
        <v>734</v>
      </c>
    </row>
    <row r="21" ht="15.4" customHeight="1" spans="1:7">
      <c r="A21" s="976" t="s">
        <v>636</v>
      </c>
      <c r="B21" s="976" t="s">
        <v>637</v>
      </c>
      <c r="C21" s="987" t="s">
        <v>638</v>
      </c>
      <c r="D21" s="976" t="s">
        <v>735</v>
      </c>
      <c r="E21" s="984" t="s">
        <v>736</v>
      </c>
      <c r="F21" s="947">
        <v>44926</v>
      </c>
      <c r="G21" s="938" t="s">
        <v>737</v>
      </c>
    </row>
    <row r="22" ht="15.4" customHeight="1" spans="1:7">
      <c r="A22" s="976" t="s">
        <v>644</v>
      </c>
      <c r="B22" s="976" t="s">
        <v>738</v>
      </c>
      <c r="C22" s="987">
        <v>811965.81</v>
      </c>
      <c r="D22" s="976" t="s">
        <v>646</v>
      </c>
      <c r="E22" s="958">
        <f>ROUND(C22/'明细表序号8-10合同核实'!$G$9,-3)</f>
        <v>950000</v>
      </c>
      <c r="F22" s="958">
        <v>800000</v>
      </c>
      <c r="G22" s="958">
        <f>F22/1.13</f>
        <v>707964.601769912</v>
      </c>
    </row>
    <row r="23" ht="15.4" customHeight="1" spans="1:12">
      <c r="A23" s="976" t="s">
        <v>651</v>
      </c>
      <c r="B23" s="976" t="s">
        <v>739</v>
      </c>
      <c r="C23" s="987">
        <v>1228846.13</v>
      </c>
      <c r="D23" s="976" t="s">
        <v>653</v>
      </c>
      <c r="E23" s="958">
        <f>ROUND(C23/'明细表序号8-10合同核实'!$G$9,-3)</f>
        <v>1438000</v>
      </c>
      <c r="F23" s="958">
        <v>1200000</v>
      </c>
      <c r="G23" s="958">
        <f t="shared" ref="G23:G30" si="0">F23/1.13</f>
        <v>1061946.90265487</v>
      </c>
      <c r="J23" s="993">
        <v>13832306730</v>
      </c>
      <c r="K23" s="965" t="s">
        <v>740</v>
      </c>
      <c r="L23" s="965" t="s">
        <v>741</v>
      </c>
    </row>
    <row r="24" ht="15.4" customHeight="1" spans="1:11">
      <c r="A24" s="976" t="s">
        <v>651</v>
      </c>
      <c r="B24" s="976" t="s">
        <v>739</v>
      </c>
      <c r="C24" s="987">
        <v>591666.66</v>
      </c>
      <c r="D24" s="976" t="s">
        <v>653</v>
      </c>
      <c r="E24" s="958">
        <f>ROUND(C24/'明细表序号8-10合同核实'!$G$9,-3)</f>
        <v>692000</v>
      </c>
      <c r="F24" s="958">
        <v>600000</v>
      </c>
      <c r="G24" s="958">
        <f t="shared" si="0"/>
        <v>530973.451327434</v>
      </c>
      <c r="J24" s="993">
        <v>13832306730</v>
      </c>
      <c r="K24" s="965" t="s">
        <v>740</v>
      </c>
    </row>
    <row r="25" ht="15.4" customHeight="1" spans="1:7">
      <c r="A25" s="976" t="s">
        <v>660</v>
      </c>
      <c r="B25" s="976" t="s">
        <v>742</v>
      </c>
      <c r="C25" s="987">
        <v>1132478.63</v>
      </c>
      <c r="D25" s="976" t="s">
        <v>640</v>
      </c>
      <c r="E25" s="958">
        <f>ROUND(C25/'明细表序号8-10合同核实'!$G$9,-3)</f>
        <v>1325000</v>
      </c>
      <c r="F25" s="958">
        <v>1050000</v>
      </c>
      <c r="G25" s="958">
        <f t="shared" si="0"/>
        <v>929203.539823009</v>
      </c>
    </row>
    <row r="26" ht="15.4" customHeight="1" spans="1:12">
      <c r="A26" s="976" t="s">
        <v>665</v>
      </c>
      <c r="B26" s="976" t="s">
        <v>743</v>
      </c>
      <c r="C26" s="987">
        <v>918803.5</v>
      </c>
      <c r="D26" s="976" t="s">
        <v>656</v>
      </c>
      <c r="E26" s="958">
        <f>ROUND(C26/'明细表序号8-10合同核实'!$G$9,-3)</f>
        <v>1075000</v>
      </c>
      <c r="F26" s="958">
        <v>900000</v>
      </c>
      <c r="G26" s="958">
        <f t="shared" si="0"/>
        <v>796460.17699115</v>
      </c>
      <c r="J26" s="965" t="s">
        <v>744</v>
      </c>
      <c r="K26" s="965" t="s">
        <v>745</v>
      </c>
      <c r="L26" s="965" t="s">
        <v>746</v>
      </c>
    </row>
    <row r="27" ht="15.4" customHeight="1" spans="1:7">
      <c r="A27" s="976" t="s">
        <v>668</v>
      </c>
      <c r="B27" s="976" t="s">
        <v>747</v>
      </c>
      <c r="C27" s="987">
        <v>1983000</v>
      </c>
      <c r="D27" s="976" t="s">
        <v>670</v>
      </c>
      <c r="E27" s="958">
        <f>ROUND(C27/'明细表序号8-10合同核实'!$G$9,-3)</f>
        <v>2320000</v>
      </c>
      <c r="F27" s="958">
        <v>2000000</v>
      </c>
      <c r="G27" s="958">
        <f t="shared" si="0"/>
        <v>1769911.50442478</v>
      </c>
    </row>
    <row r="28" ht="15.4" customHeight="1" spans="1:12">
      <c r="A28" s="976" t="s">
        <v>674</v>
      </c>
      <c r="B28" s="976" t="s">
        <v>748</v>
      </c>
      <c r="C28" s="987">
        <v>504273.31</v>
      </c>
      <c r="D28" s="976" t="s">
        <v>647</v>
      </c>
      <c r="E28" s="958">
        <f>ROUND(C28/'明细表序号8-10合同核实'!$G$9,-3)</f>
        <v>590000</v>
      </c>
      <c r="F28" s="958">
        <f t="shared" ref="F28:F29" si="1">ROUND(E28*0.85,-4)</f>
        <v>500000</v>
      </c>
      <c r="G28" s="958">
        <f t="shared" si="0"/>
        <v>442477.876106195</v>
      </c>
      <c r="J28" s="965" t="s">
        <v>749</v>
      </c>
      <c r="K28" s="965" t="s">
        <v>750</v>
      </c>
      <c r="L28" s="965" t="s">
        <v>751</v>
      </c>
    </row>
    <row r="29" ht="15.4" customHeight="1" spans="1:12">
      <c r="A29" s="976" t="s">
        <v>674</v>
      </c>
      <c r="B29" s="976" t="s">
        <v>752</v>
      </c>
      <c r="C29" s="987">
        <v>504273.31</v>
      </c>
      <c r="D29" s="976" t="s">
        <v>647</v>
      </c>
      <c r="E29" s="958">
        <f>ROUND(C29/'明细表序号8-10合同核实'!$G$9,-3)</f>
        <v>590000</v>
      </c>
      <c r="F29" s="958">
        <f t="shared" si="1"/>
        <v>500000</v>
      </c>
      <c r="G29" s="958">
        <f t="shared" si="0"/>
        <v>442477.876106195</v>
      </c>
      <c r="J29" s="965" t="s">
        <v>749</v>
      </c>
      <c r="K29" s="965" t="s">
        <v>750</v>
      </c>
      <c r="L29" s="965" t="s">
        <v>751</v>
      </c>
    </row>
    <row r="30" ht="15.4" customHeight="1" spans="1:7">
      <c r="A30" s="976" t="s">
        <v>753</v>
      </c>
      <c r="B30" s="976" t="s">
        <v>683</v>
      </c>
      <c r="C30" s="987">
        <v>1040401.71</v>
      </c>
      <c r="D30" s="976" t="s">
        <v>679</v>
      </c>
      <c r="E30" s="958">
        <f>ROUND(C30/'明细表序号8-10合同核实'!$G$9,-3)</f>
        <v>1217000</v>
      </c>
      <c r="F30" s="958">
        <v>1050000</v>
      </c>
      <c r="G30" s="958">
        <f t="shared" si="0"/>
        <v>929203.539823009</v>
      </c>
    </row>
    <row r="31" ht="15.4" customHeight="1" spans="1:7">
      <c r="A31" s="976" t="s">
        <v>680</v>
      </c>
      <c r="B31" s="976"/>
      <c r="C31" s="987">
        <f>SUM(C22:C30)</f>
        <v>8715709.06</v>
      </c>
      <c r="D31" s="976"/>
      <c r="F31" s="938" t="s">
        <v>157</v>
      </c>
      <c r="G31" s="958">
        <f>SUM(G22:G30)</f>
        <v>7610619.46902655</v>
      </c>
    </row>
    <row r="32" customHeight="1" spans="6:7">
      <c r="F32" s="938" t="s">
        <v>754</v>
      </c>
      <c r="G32" s="958">
        <f>G31</f>
        <v>7610619.46902655</v>
      </c>
    </row>
    <row r="33" customHeight="1" spans="6:7">
      <c r="F33" s="938" t="s">
        <v>755</v>
      </c>
      <c r="G33" s="983">
        <f>B16</f>
        <v>973294.42</v>
      </c>
    </row>
    <row r="34" customHeight="1" spans="6:7">
      <c r="F34" s="938" t="s">
        <v>756</v>
      </c>
      <c r="G34" s="991">
        <f>人工!R47</f>
        <v>1.05660720830798</v>
      </c>
    </row>
    <row r="35" customHeight="1" spans="6:7">
      <c r="F35" s="938" t="s">
        <v>757</v>
      </c>
      <c r="G35" s="958">
        <f>G34*G33</f>
        <v>1028389.89997794</v>
      </c>
    </row>
    <row r="36" customHeight="1" spans="6:7">
      <c r="F36" s="938" t="s">
        <v>758</v>
      </c>
      <c r="G36" s="958">
        <f>G32+G35</f>
        <v>8639009.36900449</v>
      </c>
    </row>
    <row r="37" customHeight="1" spans="6:9">
      <c r="F37" s="965" t="s">
        <v>759</v>
      </c>
      <c r="G37" s="958">
        <f>G36*I37</f>
        <v>863900.936900449</v>
      </c>
      <c r="H37" s="938" t="s">
        <v>760</v>
      </c>
      <c r="I37" s="994">
        <f>ROUND(利润率!L38,2)</f>
        <v>0.1</v>
      </c>
    </row>
    <row r="38" customHeight="1" spans="5:7">
      <c r="E38" s="965" t="s">
        <v>699</v>
      </c>
      <c r="F38" s="992" t="s">
        <v>508</v>
      </c>
      <c r="G38" s="961">
        <f>ROUND(G37+G36,-2)</f>
        <v>9502900</v>
      </c>
    </row>
    <row r="39" customHeight="1" spans="5:9">
      <c r="E39" s="965" t="s">
        <v>700</v>
      </c>
      <c r="G39" s="958">
        <f>G38</f>
        <v>9502900</v>
      </c>
      <c r="I39" s="965" t="s">
        <v>761</v>
      </c>
    </row>
    <row r="40" customHeight="1" spans="5:7">
      <c r="E40" s="965" t="s">
        <v>701</v>
      </c>
      <c r="G40" s="958">
        <f>ROUND(YM8017成本汇总!G37,-2)</f>
        <v>6823800</v>
      </c>
    </row>
    <row r="41" customHeight="1" spans="5:7">
      <c r="E41" s="938" t="s">
        <v>157</v>
      </c>
      <c r="G41" s="958"/>
    </row>
  </sheetData>
  <mergeCells count="2">
    <mergeCell ref="A1:B1"/>
    <mergeCell ref="A20:D20"/>
  </mergeCells>
  <pageMargins left="0.707638888888889" right="0.707638888888889" top="0.747916666666667" bottom="0.747916666666667" header="0.313888888888889" footer="0.313888888888889"/>
  <pageSetup paperSize="9" scale="9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45"/>
  <sheetViews>
    <sheetView zoomScale="90" zoomScaleNormal="90" workbookViewId="0">
      <selection activeCell="D11" sqref="D11"/>
    </sheetView>
  </sheetViews>
  <sheetFormatPr defaultColWidth="7" defaultRowHeight="18" customHeight="1"/>
  <cols>
    <col min="1" max="1" width="21.1666666666667" style="1169" customWidth="1"/>
    <col min="2" max="2" width="4.5" style="1170" customWidth="1"/>
    <col min="3" max="4" width="17.0833333333333" style="1171" customWidth="1"/>
    <col min="5" max="5" width="8.16666666666667" style="1169" customWidth="1"/>
    <col min="6" max="6" width="23" style="1169" customWidth="1"/>
    <col min="7" max="7" width="4.58333333333333" style="1170" customWidth="1"/>
    <col min="8" max="9" width="20.5" style="1171" customWidth="1"/>
    <col min="10" max="10" width="15.5833333333333" style="1169" customWidth="1"/>
    <col min="11" max="16384" width="7" style="1169"/>
  </cols>
  <sheetData>
    <row r="1" s="1166" customFormat="1" customHeight="1" spans="1:10">
      <c r="A1" s="1172" t="s">
        <v>118</v>
      </c>
      <c r="B1" s="1173"/>
      <c r="C1" s="1173"/>
      <c r="D1" s="1173"/>
      <c r="E1" s="1173"/>
      <c r="F1" s="1173"/>
      <c r="G1" s="1173"/>
      <c r="H1" s="1173"/>
      <c r="I1" s="1173"/>
      <c r="J1" s="1173"/>
    </row>
    <row r="2" s="1166" customFormat="1" customHeight="1" spans="1:10">
      <c r="A2" s="1174" t="s">
        <v>37</v>
      </c>
      <c r="B2" s="1173"/>
      <c r="C2" s="1173"/>
      <c r="D2" s="1173"/>
      <c r="E2" s="1173"/>
      <c r="F2" s="1173"/>
      <c r="G2" s="1173"/>
      <c r="H2" s="1173"/>
      <c r="I2" s="1173"/>
      <c r="J2" s="1173"/>
    </row>
    <row r="3" s="1167" customFormat="1" customHeight="1" spans="1:10">
      <c r="A3" s="1175" t="str">
        <f>CONCATENATE(封面!D9,封面!F9,封面!G9,封面!H9,封面!I9,封面!J9,封面!K9)</f>
        <v>评估基准日：2023年9月30日</v>
      </c>
      <c r="B3" s="1175"/>
      <c r="C3" s="1175"/>
      <c r="D3" s="1175"/>
      <c r="E3" s="1175"/>
      <c r="F3" s="1175"/>
      <c r="G3" s="1175"/>
      <c r="H3" s="1175"/>
      <c r="I3" s="1175"/>
      <c r="J3" s="1175"/>
    </row>
    <row r="4" customHeight="1" spans="1:10">
      <c r="A4" s="1176" t="str">
        <f>"编制单位:"&amp;封面!F7</f>
        <v>编制单位:杭州汽轮新能源有限公司</v>
      </c>
      <c r="B4" s="1177"/>
      <c r="C4" s="1177"/>
      <c r="E4" s="1178"/>
      <c r="J4" s="1214" t="s">
        <v>120</v>
      </c>
    </row>
    <row r="5" s="1168" customFormat="1" customHeight="1" spans="1:10">
      <c r="A5" s="1179" t="s">
        <v>182</v>
      </c>
      <c r="B5" s="1179" t="s">
        <v>183</v>
      </c>
      <c r="C5" s="1179" t="s">
        <v>184</v>
      </c>
      <c r="D5" s="1179" t="s">
        <v>185</v>
      </c>
      <c r="E5" s="1180" t="s">
        <v>186</v>
      </c>
      <c r="F5" s="1181" t="s">
        <v>187</v>
      </c>
      <c r="G5" s="1179" t="s">
        <v>183</v>
      </c>
      <c r="H5" s="1179" t="s">
        <v>184</v>
      </c>
      <c r="I5" s="1179" t="s">
        <v>185</v>
      </c>
      <c r="J5" s="1179" t="s">
        <v>186</v>
      </c>
    </row>
    <row r="6" customHeight="1" spans="1:10">
      <c r="A6" s="1182" t="s">
        <v>188</v>
      </c>
      <c r="B6" s="1183">
        <f>SUBTOTAL(103,$A$6:A6)</f>
        <v>1</v>
      </c>
      <c r="C6" s="1184"/>
      <c r="D6" s="1184"/>
      <c r="E6" s="1185"/>
      <c r="F6" s="1186" t="s">
        <v>189</v>
      </c>
      <c r="G6" s="1187">
        <f>$B$43+SUBTOTAL(103,$F$6:F6)</f>
        <v>39</v>
      </c>
      <c r="H6" s="1188"/>
      <c r="I6" s="1188"/>
      <c r="J6" s="1215"/>
    </row>
    <row r="7" customHeight="1" spans="1:10">
      <c r="A7" s="1189" t="s">
        <v>41</v>
      </c>
      <c r="B7" s="1183">
        <f>SUBTOTAL(103,$A$6:A7)</f>
        <v>2</v>
      </c>
      <c r="C7" s="1190"/>
      <c r="D7" s="1190"/>
      <c r="E7" s="1185"/>
      <c r="F7" s="1191" t="s">
        <v>44</v>
      </c>
      <c r="G7" s="1187">
        <f>$B$43+SUBTOTAL(103,$F$6:F7)</f>
        <v>40</v>
      </c>
      <c r="H7" s="1190"/>
      <c r="I7" s="1190"/>
      <c r="J7" s="1215"/>
    </row>
    <row r="8" customHeight="1" spans="1:10">
      <c r="A8" s="1189" t="s">
        <v>49</v>
      </c>
      <c r="B8" s="1183">
        <f>SUBTOTAL(103,$A$6:A8)</f>
        <v>3</v>
      </c>
      <c r="C8" s="1190"/>
      <c r="D8" s="1190"/>
      <c r="E8" s="1185"/>
      <c r="F8" s="1189" t="s">
        <v>46</v>
      </c>
      <c r="G8" s="1187">
        <f>$B$43+SUBTOTAL(103,$F$6:F8)</f>
        <v>41</v>
      </c>
      <c r="H8" s="1190"/>
      <c r="I8" s="1190"/>
      <c r="J8" s="1215"/>
    </row>
    <row r="9" customHeight="1" spans="1:10">
      <c r="A9" s="1191" t="s">
        <v>190</v>
      </c>
      <c r="B9" s="1183">
        <f>SUBTOTAL(103,$A$6:A9)</f>
        <v>4</v>
      </c>
      <c r="C9" s="1190"/>
      <c r="D9" s="1190"/>
      <c r="E9" s="1185"/>
      <c r="F9" s="1191" t="s">
        <v>191</v>
      </c>
      <c r="G9" s="1187">
        <f>$B$43+SUBTOTAL(103,$F$6:F9)</f>
        <v>42</v>
      </c>
      <c r="H9" s="1190"/>
      <c r="I9" s="1190"/>
      <c r="J9" s="1215"/>
    </row>
    <row r="10" customHeight="1" spans="1:10">
      <c r="A10" s="1189" t="s">
        <v>56</v>
      </c>
      <c r="B10" s="1183">
        <f>SUBTOTAL(103,$A$6:A10)</f>
        <v>5</v>
      </c>
      <c r="C10" s="1190"/>
      <c r="D10" s="1190"/>
      <c r="E10" s="1185"/>
      <c r="F10" s="1189" t="s">
        <v>48</v>
      </c>
      <c r="G10" s="1187">
        <f>$B$43+SUBTOTAL(103,$F$6:F10)</f>
        <v>43</v>
      </c>
      <c r="H10" s="1190"/>
      <c r="I10" s="1190"/>
      <c r="J10" s="1215"/>
    </row>
    <row r="11" customHeight="1" spans="1:10">
      <c r="A11" s="1189" t="s">
        <v>58</v>
      </c>
      <c r="B11" s="1183">
        <f>SUBTOTAL(103,$A$6:A11)</f>
        <v>6</v>
      </c>
      <c r="C11" s="1190"/>
      <c r="D11" s="1190"/>
      <c r="E11" s="1185"/>
      <c r="F11" s="1189" t="s">
        <v>51</v>
      </c>
      <c r="G11" s="1187">
        <f>$B$43+SUBTOTAL(103,$F$6:F11)</f>
        <v>44</v>
      </c>
      <c r="H11" s="1190"/>
      <c r="I11" s="1190"/>
      <c r="J11" s="1215"/>
    </row>
    <row r="12" customHeight="1" spans="1:10">
      <c r="A12" s="1191" t="s">
        <v>192</v>
      </c>
      <c r="B12" s="1183">
        <f>SUBTOTAL(103,$A$6:A12)</f>
        <v>7</v>
      </c>
      <c r="C12" s="1190"/>
      <c r="D12" s="1190"/>
      <c r="E12" s="1185"/>
      <c r="F12" s="1189" t="s">
        <v>53</v>
      </c>
      <c r="G12" s="1187">
        <f>$B$43+SUBTOTAL(103,$F$6:F12)</f>
        <v>45</v>
      </c>
      <c r="H12" s="1190"/>
      <c r="I12" s="1190"/>
      <c r="J12" s="1215"/>
    </row>
    <row r="13" customHeight="1" spans="1:10">
      <c r="A13" s="1189" t="s">
        <v>193</v>
      </c>
      <c r="B13" s="1183">
        <f>SUBTOTAL(103,$A$6:A13)</f>
        <v>8</v>
      </c>
      <c r="C13" s="1190"/>
      <c r="D13" s="1190"/>
      <c r="E13" s="1185"/>
      <c r="F13" s="1189" t="s">
        <v>194</v>
      </c>
      <c r="G13" s="1187">
        <f>$B$43+SUBTOTAL(103,$F$6:F13)</f>
        <v>46</v>
      </c>
      <c r="H13" s="1190"/>
      <c r="I13" s="1190"/>
      <c r="J13" s="1215"/>
    </row>
    <row r="14" customHeight="1" spans="1:10">
      <c r="A14" s="1189" t="s">
        <v>66</v>
      </c>
      <c r="B14" s="1183">
        <f>SUBTOTAL(103,$A$6:A14)</f>
        <v>9</v>
      </c>
      <c r="C14" s="1188"/>
      <c r="D14" s="1190"/>
      <c r="E14" s="1185"/>
      <c r="F14" s="1189" t="s">
        <v>55</v>
      </c>
      <c r="G14" s="1187">
        <f>$B$43+SUBTOTAL(103,$F$6:F14)</f>
        <v>47</v>
      </c>
      <c r="H14" s="1190"/>
      <c r="I14" s="1190"/>
      <c r="J14" s="1215"/>
    </row>
    <row r="15" customHeight="1" spans="1:10">
      <c r="A15" s="1189" t="s">
        <v>68</v>
      </c>
      <c r="B15" s="1183">
        <f>SUBTOTAL(103,$A$6:A15)</f>
        <v>10</v>
      </c>
      <c r="C15" s="1188"/>
      <c r="D15" s="1188"/>
      <c r="E15" s="1185"/>
      <c r="F15" s="1189" t="s">
        <v>57</v>
      </c>
      <c r="G15" s="1187">
        <f>$B$43+SUBTOTAL(103,$F$6:F15)</f>
        <v>48</v>
      </c>
      <c r="H15" s="1190"/>
      <c r="I15" s="1190"/>
      <c r="J15" s="1215"/>
    </row>
    <row r="16" customHeight="1" spans="1:10">
      <c r="A16" s="1189" t="s">
        <v>195</v>
      </c>
      <c r="B16" s="1183">
        <f>SUBTOTAL(103,$A$6:A16)</f>
        <v>11</v>
      </c>
      <c r="C16" s="1188"/>
      <c r="D16" s="1188"/>
      <c r="E16" s="1185"/>
      <c r="F16" s="1189" t="s">
        <v>63</v>
      </c>
      <c r="G16" s="1187">
        <f>$B$43+SUBTOTAL(103,$F$6:F16)</f>
        <v>49</v>
      </c>
      <c r="H16" s="1190"/>
      <c r="I16" s="1190"/>
      <c r="J16" s="1215"/>
    </row>
    <row r="17" customHeight="1" spans="1:10">
      <c r="A17" s="1191" t="s">
        <v>196</v>
      </c>
      <c r="B17" s="1183">
        <f>SUBTOTAL(103,$A$6:A17)</f>
        <v>12</v>
      </c>
      <c r="C17" s="1188"/>
      <c r="D17" s="1188"/>
      <c r="E17" s="1185"/>
      <c r="F17" s="1191" t="s">
        <v>197</v>
      </c>
      <c r="G17" s="1187">
        <f>$B$43+SUBTOTAL(103,$F$6:F17)</f>
        <v>50</v>
      </c>
      <c r="H17" s="1190"/>
      <c r="I17" s="1190"/>
      <c r="J17" s="1215"/>
    </row>
    <row r="18" customHeight="1" spans="1:10">
      <c r="A18" s="1189" t="s">
        <v>198</v>
      </c>
      <c r="B18" s="1183">
        <f>SUBTOTAL(103,$A$6:A18)</f>
        <v>13</v>
      </c>
      <c r="C18" s="1188"/>
      <c r="D18" s="1188"/>
      <c r="E18" s="1185"/>
      <c r="F18" s="1189" t="s">
        <v>65</v>
      </c>
      <c r="G18" s="1187">
        <f>$B$43+SUBTOTAL(103,$F$6:F18)</f>
        <v>51</v>
      </c>
      <c r="H18" s="1190"/>
      <c r="I18" s="1190"/>
      <c r="J18" s="1215"/>
    </row>
    <row r="19" customHeight="1" spans="1:10">
      <c r="A19" s="1189" t="s">
        <v>86</v>
      </c>
      <c r="B19" s="1183">
        <f>SUBTOTAL(103,$A$6:A19)</f>
        <v>14</v>
      </c>
      <c r="C19" s="1188"/>
      <c r="D19" s="1188"/>
      <c r="E19" s="1185"/>
      <c r="F19" s="1189" t="s">
        <v>67</v>
      </c>
      <c r="G19" s="1187">
        <f>$B$43+SUBTOTAL(103,$F$6:F19)</f>
        <v>52</v>
      </c>
      <c r="H19" s="1190"/>
      <c r="I19" s="1190"/>
      <c r="J19" s="1215"/>
    </row>
    <row r="20" customHeight="1" spans="1:10">
      <c r="A20" s="1192" t="s">
        <v>199</v>
      </c>
      <c r="B20" s="1183">
        <f>SUBTOTAL(103,$A$6:A20)</f>
        <v>15</v>
      </c>
      <c r="C20" s="1188">
        <f>SUM(C7:C19)</f>
        <v>0</v>
      </c>
      <c r="D20" s="1188">
        <f>SUM(D7:D19)</f>
        <v>0</v>
      </c>
      <c r="E20" s="1185"/>
      <c r="F20" s="1193" t="s">
        <v>200</v>
      </c>
      <c r="G20" s="1187">
        <f>$B$43+SUBTOTAL(103,$F$6:F20)</f>
        <v>53</v>
      </c>
      <c r="H20" s="1190">
        <f>SUM(H7:H19)</f>
        <v>0</v>
      </c>
      <c r="I20" s="1190">
        <f>SUM(I7:I19)</f>
        <v>0</v>
      </c>
      <c r="J20" s="1215"/>
    </row>
    <row r="21" customHeight="1" spans="1:10">
      <c r="A21" s="1194" t="s">
        <v>201</v>
      </c>
      <c r="B21" s="1183">
        <f>SUBTOTAL(103,$A$6:A21)</f>
        <v>16</v>
      </c>
      <c r="C21" s="1190"/>
      <c r="D21" s="1190"/>
      <c r="E21" s="1185"/>
      <c r="F21" s="1195" t="s">
        <v>202</v>
      </c>
      <c r="G21" s="1187">
        <f>$B$43+SUBTOTAL(103,$F$6:F21)</f>
        <v>54</v>
      </c>
      <c r="H21" s="1190"/>
      <c r="I21" s="1190"/>
      <c r="J21" s="1215"/>
    </row>
    <row r="22" customHeight="1" spans="1:10">
      <c r="A22" s="1140" t="s">
        <v>88</v>
      </c>
      <c r="B22" s="1183">
        <f>SUBTOTAL(103,$A$6:A22)</f>
        <v>17</v>
      </c>
      <c r="C22" s="1196"/>
      <c r="D22" s="1196"/>
      <c r="E22" s="1185"/>
      <c r="F22" s="1189" t="s">
        <v>73</v>
      </c>
      <c r="G22" s="1187">
        <f>$B$43+SUBTOTAL(103,$F$6:F22)</f>
        <v>55</v>
      </c>
      <c r="H22" s="1190"/>
      <c r="I22" s="1190"/>
      <c r="J22" s="1215"/>
    </row>
    <row r="23" customHeight="1" spans="1:10">
      <c r="A23" s="1140" t="s">
        <v>90</v>
      </c>
      <c r="B23" s="1183">
        <f>SUBTOTAL(103,$A$6:A23)</f>
        <v>18</v>
      </c>
      <c r="C23" s="1196"/>
      <c r="D23" s="1196"/>
      <c r="E23" s="1185"/>
      <c r="F23" s="1189" t="s">
        <v>75</v>
      </c>
      <c r="G23" s="1187">
        <f>$B$43+SUBTOTAL(103,$F$6:F23)</f>
        <v>56</v>
      </c>
      <c r="H23" s="1190"/>
      <c r="I23" s="1190"/>
      <c r="J23" s="1215"/>
    </row>
    <row r="24" customHeight="1" spans="1:10">
      <c r="A24" s="1191" t="s">
        <v>203</v>
      </c>
      <c r="B24" s="1183">
        <f>SUBTOTAL(103,$A$6:A24)</f>
        <v>19</v>
      </c>
      <c r="C24" s="1188"/>
      <c r="D24" s="1188"/>
      <c r="E24" s="1185"/>
      <c r="F24" s="1189" t="s">
        <v>204</v>
      </c>
      <c r="G24" s="1187">
        <f>$B$43+SUBTOTAL(103,$F$6:F24)</f>
        <v>57</v>
      </c>
      <c r="H24" s="1190"/>
      <c r="I24" s="1190"/>
      <c r="J24" s="1215"/>
    </row>
    <row r="25" customHeight="1" spans="1:10">
      <c r="A25" s="1191" t="s">
        <v>205</v>
      </c>
      <c r="B25" s="1183">
        <f>SUBTOTAL(103,$A$6:A25)</f>
        <v>20</v>
      </c>
      <c r="C25" s="1188"/>
      <c r="D25" s="1188"/>
      <c r="E25" s="1185"/>
      <c r="F25" s="1189" t="s">
        <v>77</v>
      </c>
      <c r="G25" s="1187">
        <f>$B$43+SUBTOTAL(103,$F$6:F25)</f>
        <v>58</v>
      </c>
      <c r="H25" s="1190"/>
      <c r="I25" s="1190"/>
      <c r="J25" s="1215"/>
    </row>
    <row r="26" customHeight="1" spans="1:10">
      <c r="A26" s="1189" t="s">
        <v>91</v>
      </c>
      <c r="B26" s="1183">
        <f>SUBTOTAL(103,$A$6:A26)</f>
        <v>21</v>
      </c>
      <c r="C26" s="1188"/>
      <c r="D26" s="1188"/>
      <c r="E26" s="1185"/>
      <c r="F26" s="1191" t="s">
        <v>81</v>
      </c>
      <c r="G26" s="1187">
        <f>$B$43+SUBTOTAL(103,$F$6:F26)</f>
        <v>59</v>
      </c>
      <c r="H26" s="1190"/>
      <c r="I26" s="1190"/>
      <c r="J26" s="1215"/>
    </row>
    <row r="27" customHeight="1" spans="1:10">
      <c r="A27" s="1189" t="s">
        <v>92</v>
      </c>
      <c r="B27" s="1183">
        <f>SUBTOTAL(103,$A$6:A27)</f>
        <v>22</v>
      </c>
      <c r="C27" s="1188"/>
      <c r="D27" s="1188"/>
      <c r="E27" s="1185"/>
      <c r="F27" s="1191" t="s">
        <v>206</v>
      </c>
      <c r="G27" s="1187">
        <f>$B$43+SUBTOTAL(103,$F$6:F27)</f>
        <v>60</v>
      </c>
      <c r="H27" s="1190"/>
      <c r="I27" s="1190"/>
      <c r="J27" s="1215"/>
    </row>
    <row r="28" customHeight="1" spans="1:10">
      <c r="A28" s="1197" t="s">
        <v>207</v>
      </c>
      <c r="B28" s="1183">
        <f>SUBTOTAL(103,$A$6:A28)</f>
        <v>23</v>
      </c>
      <c r="C28" s="1188"/>
      <c r="D28" s="1188"/>
      <c r="E28" s="1185"/>
      <c r="F28" s="1189" t="s">
        <v>83</v>
      </c>
      <c r="G28" s="1187">
        <f>$B$43+SUBTOTAL(103,$F$6:F28)</f>
        <v>61</v>
      </c>
      <c r="H28" s="1190"/>
      <c r="I28" s="1190"/>
      <c r="J28" s="1215"/>
    </row>
    <row r="29" customHeight="1" spans="1:10">
      <c r="A29" s="1197" t="s">
        <v>208</v>
      </c>
      <c r="B29" s="1183">
        <f>SUBTOTAL(103,$A$6:A29)</f>
        <v>24</v>
      </c>
      <c r="C29" s="1188"/>
      <c r="D29" s="1188"/>
      <c r="E29" s="1185"/>
      <c r="F29" s="1189" t="s">
        <v>85</v>
      </c>
      <c r="G29" s="1187">
        <f>$B$43+SUBTOTAL(103,$F$6:F29)</f>
        <v>62</v>
      </c>
      <c r="H29" s="1188"/>
      <c r="I29" s="1188"/>
      <c r="J29" s="1215"/>
    </row>
    <row r="30" customHeight="1" spans="1:10">
      <c r="A30" s="1198" t="s">
        <v>93</v>
      </c>
      <c r="B30" s="1183">
        <f>SUBTOTAL(103,$A$6:A30)</f>
        <v>25</v>
      </c>
      <c r="C30" s="1188"/>
      <c r="D30" s="1188"/>
      <c r="E30" s="1185"/>
      <c r="F30" s="1193" t="s">
        <v>209</v>
      </c>
      <c r="G30" s="1187">
        <f>$B$43+SUBTOTAL(103,$F$6:F30)</f>
        <v>63</v>
      </c>
      <c r="H30" s="1190">
        <f>SUM(H22:H29)</f>
        <v>0</v>
      </c>
      <c r="I30" s="1190">
        <f>SUM(I22:I29)</f>
        <v>0</v>
      </c>
      <c r="J30" s="1215"/>
    </row>
    <row r="31" customHeight="1" spans="1:10">
      <c r="A31" s="1198" t="s">
        <v>94</v>
      </c>
      <c r="B31" s="1183">
        <f>SUBTOTAL(103,$A$6:A31)</f>
        <v>26</v>
      </c>
      <c r="C31" s="1188"/>
      <c r="D31" s="1188"/>
      <c r="E31" s="1185"/>
      <c r="F31" s="1199" t="s">
        <v>210</v>
      </c>
      <c r="G31" s="1187">
        <f>$B$43+SUBTOTAL(103,$F$6:F31)</f>
        <v>64</v>
      </c>
      <c r="H31" s="1200">
        <f>H20+H30</f>
        <v>0</v>
      </c>
      <c r="I31" s="1200">
        <f>I20+I30</f>
        <v>0</v>
      </c>
      <c r="J31" s="1215"/>
    </row>
    <row r="32" customHeight="1" spans="1:10">
      <c r="A32" s="1201" t="s">
        <v>102</v>
      </c>
      <c r="B32" s="1183">
        <f>SUBTOTAL(103,$A$6:A32)</f>
        <v>27</v>
      </c>
      <c r="C32" s="1188"/>
      <c r="D32" s="1188"/>
      <c r="E32" s="1185"/>
      <c r="F32" s="1186" t="s">
        <v>211</v>
      </c>
      <c r="G32" s="1187">
        <f>$B$43+SUBTOTAL(103,$F$6:F32)</f>
        <v>65</v>
      </c>
      <c r="H32" s="1188"/>
      <c r="I32" s="1188"/>
      <c r="J32" s="1216"/>
    </row>
    <row r="33" customHeight="1" spans="1:10">
      <c r="A33" s="1201" t="s">
        <v>107</v>
      </c>
      <c r="B33" s="1183">
        <f>SUBTOTAL(103,$A$6:A33)</f>
        <v>28</v>
      </c>
      <c r="C33" s="1188"/>
      <c r="D33" s="1188"/>
      <c r="E33" s="1185"/>
      <c r="F33" s="1189" t="s">
        <v>154</v>
      </c>
      <c r="G33" s="1187">
        <f>$B$43+SUBTOTAL(103,$F$6:F33)</f>
        <v>66</v>
      </c>
      <c r="H33" s="1190"/>
      <c r="I33" s="1190"/>
      <c r="J33" s="1215"/>
    </row>
    <row r="34" customHeight="1" spans="1:10">
      <c r="A34" s="1201" t="s">
        <v>108</v>
      </c>
      <c r="B34" s="1183">
        <f>SUBTOTAL(103,$A$6:A34)</f>
        <v>29</v>
      </c>
      <c r="C34" s="1188"/>
      <c r="D34" s="1188"/>
      <c r="E34" s="1185"/>
      <c r="F34" s="1189" t="s">
        <v>207</v>
      </c>
      <c r="G34" s="1187">
        <f>$B$43+SUBTOTAL(103,$F$6:F34)</f>
        <v>67</v>
      </c>
      <c r="H34" s="1196"/>
      <c r="I34" s="1196"/>
      <c r="J34" s="1215"/>
    </row>
    <row r="35" customHeight="1" spans="1:10">
      <c r="A35" s="1202" t="s">
        <v>212</v>
      </c>
      <c r="B35" s="1183">
        <f>SUBTOTAL(103,$A$6:A35)</f>
        <v>30</v>
      </c>
      <c r="C35" s="1188"/>
      <c r="D35" s="1188"/>
      <c r="E35" s="1185"/>
      <c r="F35" s="1189" t="s">
        <v>213</v>
      </c>
      <c r="G35" s="1187">
        <f>$B$43+SUBTOTAL(103,$F$6:F35)</f>
        <v>68</v>
      </c>
      <c r="H35" s="1190"/>
      <c r="I35" s="1190"/>
      <c r="J35" s="1217"/>
    </row>
    <row r="36" customHeight="1" spans="1:10">
      <c r="A36" s="1203" t="s">
        <v>109</v>
      </c>
      <c r="B36" s="1183">
        <f>SUBTOTAL(103,$A$6:A36)</f>
        <v>31</v>
      </c>
      <c r="C36" s="1188"/>
      <c r="D36" s="1188"/>
      <c r="E36" s="1185"/>
      <c r="F36" s="1189" t="s">
        <v>214</v>
      </c>
      <c r="G36" s="1187">
        <f>$B$43+SUBTOTAL(103,$F$6:F36)</f>
        <v>69</v>
      </c>
      <c r="H36" s="1196"/>
      <c r="I36" s="1190"/>
      <c r="J36" s="1215"/>
    </row>
    <row r="37" customHeight="1" spans="1:10">
      <c r="A37" s="1203" t="s">
        <v>112</v>
      </c>
      <c r="B37" s="1183">
        <f>SUBTOTAL(103,$A$6:A37)</f>
        <v>32</v>
      </c>
      <c r="C37" s="1188"/>
      <c r="D37" s="1188"/>
      <c r="E37" s="1185"/>
      <c r="F37" s="1189" t="s">
        <v>215</v>
      </c>
      <c r="G37" s="1187">
        <f>$B$43+SUBTOTAL(103,$F$6:F37)</f>
        <v>70</v>
      </c>
      <c r="H37" s="1188"/>
      <c r="I37" s="1188"/>
      <c r="J37" s="1215"/>
    </row>
    <row r="38" customHeight="1" spans="1:10">
      <c r="A38" s="1203" t="s">
        <v>113</v>
      </c>
      <c r="B38" s="1183">
        <f>SUBTOTAL(103,$A$6:A38)</f>
        <v>33</v>
      </c>
      <c r="C38" s="1188"/>
      <c r="D38" s="1188"/>
      <c r="E38" s="1204"/>
      <c r="F38" s="1189" t="s">
        <v>216</v>
      </c>
      <c r="G38" s="1187">
        <f>$B$43+SUBTOTAL(103,$F$6:F38)</f>
        <v>71</v>
      </c>
      <c r="H38" s="1190"/>
      <c r="I38" s="1190"/>
      <c r="J38" s="1215"/>
    </row>
    <row r="39" customHeight="1" spans="1:10">
      <c r="A39" s="1203" t="s">
        <v>115</v>
      </c>
      <c r="B39" s="1183">
        <f>SUBTOTAL(103,$A$6:A39)</f>
        <v>34</v>
      </c>
      <c r="C39" s="1188"/>
      <c r="D39" s="1188"/>
      <c r="E39" s="1204"/>
      <c r="F39" s="1189" t="s">
        <v>217</v>
      </c>
      <c r="G39" s="1187">
        <f>$B$43+SUBTOTAL(103,$F$6:F39)</f>
        <v>72</v>
      </c>
      <c r="H39" s="1196"/>
      <c r="I39" s="1196"/>
      <c r="J39" s="1215"/>
    </row>
    <row r="40" customHeight="1" spans="1:10">
      <c r="A40" s="1203" t="s">
        <v>116</v>
      </c>
      <c r="B40" s="1183">
        <f>SUBTOTAL(103,$A$6:A40)</f>
        <v>35</v>
      </c>
      <c r="C40" s="1188"/>
      <c r="D40" s="1188"/>
      <c r="E40" s="1204"/>
      <c r="F40" s="1189" t="s">
        <v>218</v>
      </c>
      <c r="G40" s="1187">
        <f>$B$43+SUBTOTAL(103,$F$6:F40)</f>
        <v>73</v>
      </c>
      <c r="H40" s="1196"/>
      <c r="I40" s="1196"/>
      <c r="J40" s="1215"/>
    </row>
    <row r="41" customHeight="1" spans="1:10">
      <c r="A41" s="1203" t="s">
        <v>117</v>
      </c>
      <c r="B41" s="1183">
        <f>SUBTOTAL(103,$A$6:A41)</f>
        <v>36</v>
      </c>
      <c r="C41" s="1188"/>
      <c r="D41" s="1188"/>
      <c r="E41" s="1204"/>
      <c r="F41" s="1205" t="s">
        <v>219</v>
      </c>
      <c r="G41" s="1187">
        <f>$B$43+SUBTOTAL(103,$F$6:F41)</f>
        <v>74</v>
      </c>
      <c r="H41" s="1206">
        <f>SUM(H33:H35,H37:H40)-H36</f>
        <v>0</v>
      </c>
      <c r="I41" s="1206">
        <f>SUM(I33:I35,I37:I40)-I36</f>
        <v>0</v>
      </c>
      <c r="J41" s="1215"/>
    </row>
    <row r="42" customHeight="1" spans="1:10">
      <c r="A42" s="1207" t="s">
        <v>220</v>
      </c>
      <c r="B42" s="1183">
        <f>SUBTOTAL(103,$A$6:A42)</f>
        <v>37</v>
      </c>
      <c r="C42" s="1188">
        <f>SUM(C24:C41)</f>
        <v>0</v>
      </c>
      <c r="D42" s="1188">
        <f>SUM(D24:D41)</f>
        <v>0</v>
      </c>
      <c r="E42" s="1204"/>
      <c r="F42" s="1189"/>
      <c r="G42" s="1187"/>
      <c r="H42" s="1196"/>
      <c r="I42" s="1196"/>
      <c r="J42" s="1218"/>
    </row>
    <row r="43" customHeight="1" spans="1:10">
      <c r="A43" s="1208" t="s">
        <v>221</v>
      </c>
      <c r="B43" s="1183">
        <f>SUBTOTAL(103,$A$6:A43)</f>
        <v>38</v>
      </c>
      <c r="C43" s="1209">
        <f>SUM(C42,C20)</f>
        <v>0</v>
      </c>
      <c r="D43" s="1209">
        <f>SUM(D42,D20)</f>
        <v>0</v>
      </c>
      <c r="E43" s="1210"/>
      <c r="F43" s="1205" t="s">
        <v>222</v>
      </c>
      <c r="G43" s="1187">
        <f>$B$43+SUBTOTAL(103,$F$6:F43)</f>
        <v>75</v>
      </c>
      <c r="H43" s="1206">
        <f>H31+H41</f>
        <v>0</v>
      </c>
      <c r="I43" s="1206">
        <f>I31+I41</f>
        <v>0</v>
      </c>
      <c r="J43" s="1218"/>
    </row>
    <row r="44" customHeight="1" spans="1:10">
      <c r="A44" s="1211"/>
      <c r="B44" s="1183"/>
      <c r="C44" s="1188"/>
      <c r="D44" s="1188"/>
      <c r="E44" s="1185"/>
      <c r="F44" s="1186" t="s">
        <v>223</v>
      </c>
      <c r="G44" s="1187">
        <f>$B$43+SUBTOTAL(103,$F$6:F44)</f>
        <v>76</v>
      </c>
      <c r="H44" s="1188">
        <f>H43-C43</f>
        <v>0</v>
      </c>
      <c r="I44" s="1188">
        <f>I43-D43</f>
        <v>0</v>
      </c>
      <c r="J44" s="1215"/>
    </row>
    <row r="45" customHeight="1" spans="3:9">
      <c r="C45" s="1212" t="s">
        <v>224</v>
      </c>
      <c r="D45" s="1169"/>
      <c r="E45" s="1212" t="s">
        <v>225</v>
      </c>
      <c r="F45" s="1169" t="str">
        <f>IF(基本情况!I8="","",基本情况!I8)</f>
        <v/>
      </c>
      <c r="H45" s="1213" t="s">
        <v>226</v>
      </c>
      <c r="I45" s="1169" t="str">
        <f>IF(基本情况!I5="","",基本情况!I5)</f>
        <v/>
      </c>
    </row>
  </sheetData>
  <sheetProtection formatCells="0" formatRows="0" insertRows="0" deleteRows="0" sort="0" autoFilter="0" pivotTables="0"/>
  <mergeCells count="3">
    <mergeCell ref="A2:J2"/>
    <mergeCell ref="A3:J3"/>
    <mergeCell ref="A4:C4"/>
  </mergeCells>
  <hyperlinks>
    <hyperlink ref="A1" location="索引目录!C4" display="返回索引页"/>
    <hyperlink ref="A22" location="非流动资产汇总!B6" display="可供出售金融资产"/>
    <hyperlink ref="A23" location="非流动资产汇总!B6" display="持有至到期投资"/>
  </hyperlinks>
  <printOptions horizontalCentered="1"/>
  <pageMargins left="1.1" right="0.429166666666667" top="0.388888888888889" bottom="0.2" header="0.509027777777778" footer="0.509027777777778"/>
  <pageSetup paperSize="9" scale="66" orientation="landscape"/>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I33"/>
  <sheetViews>
    <sheetView workbookViewId="0">
      <selection activeCell="B54" sqref="B54:E54"/>
    </sheetView>
  </sheetViews>
  <sheetFormatPr defaultColWidth="8.58333333333333" defaultRowHeight="12"/>
  <cols>
    <col min="1" max="1" width="28" style="965" customWidth="1"/>
    <col min="2" max="2" width="20.3333333333333" style="965" customWidth="1"/>
    <col min="3" max="3" width="16.3333333333333" style="965" customWidth="1"/>
    <col min="4" max="4" width="14.8333333333333" style="965" customWidth="1"/>
    <col min="5" max="5" width="16.3333333333333" style="965" customWidth="1"/>
    <col min="6" max="6" width="5.08333333333333" style="965" customWidth="1"/>
    <col min="7" max="7" width="13.1666666666667" style="965" customWidth="1"/>
    <col min="8" max="8" width="12.0833333333333" style="965" customWidth="1"/>
    <col min="9" max="9" width="13.1666666666667" style="965" customWidth="1"/>
    <col min="10" max="256" width="8.58333333333333" style="965"/>
    <col min="257" max="257" width="28" style="965" customWidth="1"/>
    <col min="258" max="258" width="20.25" style="965" customWidth="1"/>
    <col min="259" max="259" width="14.1666666666667" style="965" customWidth="1"/>
    <col min="260" max="260" width="14.8333333333333" style="965" customWidth="1"/>
    <col min="261" max="261" width="14.1666666666667" style="965" customWidth="1"/>
    <col min="262" max="262" width="5.08333333333333" style="965" customWidth="1"/>
    <col min="263" max="263" width="11.5" style="965" customWidth="1"/>
    <col min="264" max="264" width="10.4166666666667" style="965" customWidth="1"/>
    <col min="265" max="265" width="11.5" style="965" customWidth="1"/>
    <col min="266" max="512" width="8.58333333333333" style="965"/>
    <col min="513" max="513" width="28" style="965" customWidth="1"/>
    <col min="514" max="514" width="20.25" style="965" customWidth="1"/>
    <col min="515" max="515" width="14.1666666666667" style="965" customWidth="1"/>
    <col min="516" max="516" width="14.8333333333333" style="965" customWidth="1"/>
    <col min="517" max="517" width="14.1666666666667" style="965" customWidth="1"/>
    <col min="518" max="518" width="5.08333333333333" style="965" customWidth="1"/>
    <col min="519" max="519" width="11.5" style="965" customWidth="1"/>
    <col min="520" max="520" width="10.4166666666667" style="965" customWidth="1"/>
    <col min="521" max="521" width="11.5" style="965" customWidth="1"/>
    <col min="522" max="768" width="8.58333333333333" style="965"/>
    <col min="769" max="769" width="28" style="965" customWidth="1"/>
    <col min="770" max="770" width="20.25" style="965" customWidth="1"/>
    <col min="771" max="771" width="14.1666666666667" style="965" customWidth="1"/>
    <col min="772" max="772" width="14.8333333333333" style="965" customWidth="1"/>
    <col min="773" max="773" width="14.1666666666667" style="965" customWidth="1"/>
    <col min="774" max="774" width="5.08333333333333" style="965" customWidth="1"/>
    <col min="775" max="775" width="11.5" style="965" customWidth="1"/>
    <col min="776" max="776" width="10.4166666666667" style="965" customWidth="1"/>
    <col min="777" max="777" width="11.5" style="965" customWidth="1"/>
    <col min="778" max="1024" width="8.58333333333333" style="965"/>
    <col min="1025" max="1025" width="28" style="965" customWidth="1"/>
    <col min="1026" max="1026" width="20.25" style="965" customWidth="1"/>
    <col min="1027" max="1027" width="14.1666666666667" style="965" customWidth="1"/>
    <col min="1028" max="1028" width="14.8333333333333" style="965" customWidth="1"/>
    <col min="1029" max="1029" width="14.1666666666667" style="965" customWidth="1"/>
    <col min="1030" max="1030" width="5.08333333333333" style="965" customWidth="1"/>
    <col min="1031" max="1031" width="11.5" style="965" customWidth="1"/>
    <col min="1032" max="1032" width="10.4166666666667" style="965" customWidth="1"/>
    <col min="1033" max="1033" width="11.5" style="965" customWidth="1"/>
    <col min="1034" max="1280" width="8.58333333333333" style="965"/>
    <col min="1281" max="1281" width="28" style="965" customWidth="1"/>
    <col min="1282" max="1282" width="20.25" style="965" customWidth="1"/>
    <col min="1283" max="1283" width="14.1666666666667" style="965" customWidth="1"/>
    <col min="1284" max="1284" width="14.8333333333333" style="965" customWidth="1"/>
    <col min="1285" max="1285" width="14.1666666666667" style="965" customWidth="1"/>
    <col min="1286" max="1286" width="5.08333333333333" style="965" customWidth="1"/>
    <col min="1287" max="1287" width="11.5" style="965" customWidth="1"/>
    <col min="1288" max="1288" width="10.4166666666667" style="965" customWidth="1"/>
    <col min="1289" max="1289" width="11.5" style="965" customWidth="1"/>
    <col min="1290" max="1536" width="8.58333333333333" style="965"/>
    <col min="1537" max="1537" width="28" style="965" customWidth="1"/>
    <col min="1538" max="1538" width="20.25" style="965" customWidth="1"/>
    <col min="1539" max="1539" width="14.1666666666667" style="965" customWidth="1"/>
    <col min="1540" max="1540" width="14.8333333333333" style="965" customWidth="1"/>
    <col min="1541" max="1541" width="14.1666666666667" style="965" customWidth="1"/>
    <col min="1542" max="1542" width="5.08333333333333" style="965" customWidth="1"/>
    <col min="1543" max="1543" width="11.5" style="965" customWidth="1"/>
    <col min="1544" max="1544" width="10.4166666666667" style="965" customWidth="1"/>
    <col min="1545" max="1545" width="11.5" style="965" customWidth="1"/>
    <col min="1546" max="1792" width="8.58333333333333" style="965"/>
    <col min="1793" max="1793" width="28" style="965" customWidth="1"/>
    <col min="1794" max="1794" width="20.25" style="965" customWidth="1"/>
    <col min="1795" max="1795" width="14.1666666666667" style="965" customWidth="1"/>
    <col min="1796" max="1796" width="14.8333333333333" style="965" customWidth="1"/>
    <col min="1797" max="1797" width="14.1666666666667" style="965" customWidth="1"/>
    <col min="1798" max="1798" width="5.08333333333333" style="965" customWidth="1"/>
    <col min="1799" max="1799" width="11.5" style="965" customWidth="1"/>
    <col min="1800" max="1800" width="10.4166666666667" style="965" customWidth="1"/>
    <col min="1801" max="1801" width="11.5" style="965" customWidth="1"/>
    <col min="1802" max="2048" width="8.58333333333333" style="965"/>
    <col min="2049" max="2049" width="28" style="965" customWidth="1"/>
    <col min="2050" max="2050" width="20.25" style="965" customWidth="1"/>
    <col min="2051" max="2051" width="14.1666666666667" style="965" customWidth="1"/>
    <col min="2052" max="2052" width="14.8333333333333" style="965" customWidth="1"/>
    <col min="2053" max="2053" width="14.1666666666667" style="965" customWidth="1"/>
    <col min="2054" max="2054" width="5.08333333333333" style="965" customWidth="1"/>
    <col min="2055" max="2055" width="11.5" style="965" customWidth="1"/>
    <col min="2056" max="2056" width="10.4166666666667" style="965" customWidth="1"/>
    <col min="2057" max="2057" width="11.5" style="965" customWidth="1"/>
    <col min="2058" max="2304" width="8.58333333333333" style="965"/>
    <col min="2305" max="2305" width="28" style="965" customWidth="1"/>
    <col min="2306" max="2306" width="20.25" style="965" customWidth="1"/>
    <col min="2307" max="2307" width="14.1666666666667" style="965" customWidth="1"/>
    <col min="2308" max="2308" width="14.8333333333333" style="965" customWidth="1"/>
    <col min="2309" max="2309" width="14.1666666666667" style="965" customWidth="1"/>
    <col min="2310" max="2310" width="5.08333333333333" style="965" customWidth="1"/>
    <col min="2311" max="2311" width="11.5" style="965" customWidth="1"/>
    <col min="2312" max="2312" width="10.4166666666667" style="965" customWidth="1"/>
    <col min="2313" max="2313" width="11.5" style="965" customWidth="1"/>
    <col min="2314" max="2560" width="8.58333333333333" style="965"/>
    <col min="2561" max="2561" width="28" style="965" customWidth="1"/>
    <col min="2562" max="2562" width="20.25" style="965" customWidth="1"/>
    <col min="2563" max="2563" width="14.1666666666667" style="965" customWidth="1"/>
    <col min="2564" max="2564" width="14.8333333333333" style="965" customWidth="1"/>
    <col min="2565" max="2565" width="14.1666666666667" style="965" customWidth="1"/>
    <col min="2566" max="2566" width="5.08333333333333" style="965" customWidth="1"/>
    <col min="2567" max="2567" width="11.5" style="965" customWidth="1"/>
    <col min="2568" max="2568" width="10.4166666666667" style="965" customWidth="1"/>
    <col min="2569" max="2569" width="11.5" style="965" customWidth="1"/>
    <col min="2570" max="2816" width="8.58333333333333" style="965"/>
    <col min="2817" max="2817" width="28" style="965" customWidth="1"/>
    <col min="2818" max="2818" width="20.25" style="965" customWidth="1"/>
    <col min="2819" max="2819" width="14.1666666666667" style="965" customWidth="1"/>
    <col min="2820" max="2820" width="14.8333333333333" style="965" customWidth="1"/>
    <col min="2821" max="2821" width="14.1666666666667" style="965" customWidth="1"/>
    <col min="2822" max="2822" width="5.08333333333333" style="965" customWidth="1"/>
    <col min="2823" max="2823" width="11.5" style="965" customWidth="1"/>
    <col min="2824" max="2824" width="10.4166666666667" style="965" customWidth="1"/>
    <col min="2825" max="2825" width="11.5" style="965" customWidth="1"/>
    <col min="2826" max="3072" width="8.58333333333333" style="965"/>
    <col min="3073" max="3073" width="28" style="965" customWidth="1"/>
    <col min="3074" max="3074" width="20.25" style="965" customWidth="1"/>
    <col min="3075" max="3075" width="14.1666666666667" style="965" customWidth="1"/>
    <col min="3076" max="3076" width="14.8333333333333" style="965" customWidth="1"/>
    <col min="3077" max="3077" width="14.1666666666667" style="965" customWidth="1"/>
    <col min="3078" max="3078" width="5.08333333333333" style="965" customWidth="1"/>
    <col min="3079" max="3079" width="11.5" style="965" customWidth="1"/>
    <col min="3080" max="3080" width="10.4166666666667" style="965" customWidth="1"/>
    <col min="3081" max="3081" width="11.5" style="965" customWidth="1"/>
    <col min="3082" max="3328" width="8.58333333333333" style="965"/>
    <col min="3329" max="3329" width="28" style="965" customWidth="1"/>
    <col min="3330" max="3330" width="20.25" style="965" customWidth="1"/>
    <col min="3331" max="3331" width="14.1666666666667" style="965" customWidth="1"/>
    <col min="3332" max="3332" width="14.8333333333333" style="965" customWidth="1"/>
    <col min="3333" max="3333" width="14.1666666666667" style="965" customWidth="1"/>
    <col min="3334" max="3334" width="5.08333333333333" style="965" customWidth="1"/>
    <col min="3335" max="3335" width="11.5" style="965" customWidth="1"/>
    <col min="3336" max="3336" width="10.4166666666667" style="965" customWidth="1"/>
    <col min="3337" max="3337" width="11.5" style="965" customWidth="1"/>
    <col min="3338" max="3584" width="8.58333333333333" style="965"/>
    <col min="3585" max="3585" width="28" style="965" customWidth="1"/>
    <col min="3586" max="3586" width="20.25" style="965" customWidth="1"/>
    <col min="3587" max="3587" width="14.1666666666667" style="965" customWidth="1"/>
    <col min="3588" max="3588" width="14.8333333333333" style="965" customWidth="1"/>
    <col min="3589" max="3589" width="14.1666666666667" style="965" customWidth="1"/>
    <col min="3590" max="3590" width="5.08333333333333" style="965" customWidth="1"/>
    <col min="3591" max="3591" width="11.5" style="965" customWidth="1"/>
    <col min="3592" max="3592" width="10.4166666666667" style="965" customWidth="1"/>
    <col min="3593" max="3593" width="11.5" style="965" customWidth="1"/>
    <col min="3594" max="3840" width="8.58333333333333" style="965"/>
    <col min="3841" max="3841" width="28" style="965" customWidth="1"/>
    <col min="3842" max="3842" width="20.25" style="965" customWidth="1"/>
    <col min="3843" max="3843" width="14.1666666666667" style="965" customWidth="1"/>
    <col min="3844" max="3844" width="14.8333333333333" style="965" customWidth="1"/>
    <col min="3845" max="3845" width="14.1666666666667" style="965" customWidth="1"/>
    <col min="3846" max="3846" width="5.08333333333333" style="965" customWidth="1"/>
    <col min="3847" max="3847" width="11.5" style="965" customWidth="1"/>
    <col min="3848" max="3848" width="10.4166666666667" style="965" customWidth="1"/>
    <col min="3849" max="3849" width="11.5" style="965" customWidth="1"/>
    <col min="3850" max="4096" width="8.58333333333333" style="965"/>
    <col min="4097" max="4097" width="28" style="965" customWidth="1"/>
    <col min="4098" max="4098" width="20.25" style="965" customWidth="1"/>
    <col min="4099" max="4099" width="14.1666666666667" style="965" customWidth="1"/>
    <col min="4100" max="4100" width="14.8333333333333" style="965" customWidth="1"/>
    <col min="4101" max="4101" width="14.1666666666667" style="965" customWidth="1"/>
    <col min="4102" max="4102" width="5.08333333333333" style="965" customWidth="1"/>
    <col min="4103" max="4103" width="11.5" style="965" customWidth="1"/>
    <col min="4104" max="4104" width="10.4166666666667" style="965" customWidth="1"/>
    <col min="4105" max="4105" width="11.5" style="965" customWidth="1"/>
    <col min="4106" max="4352" width="8.58333333333333" style="965"/>
    <col min="4353" max="4353" width="28" style="965" customWidth="1"/>
    <col min="4354" max="4354" width="20.25" style="965" customWidth="1"/>
    <col min="4355" max="4355" width="14.1666666666667" style="965" customWidth="1"/>
    <col min="4356" max="4356" width="14.8333333333333" style="965" customWidth="1"/>
    <col min="4357" max="4357" width="14.1666666666667" style="965" customWidth="1"/>
    <col min="4358" max="4358" width="5.08333333333333" style="965" customWidth="1"/>
    <col min="4359" max="4359" width="11.5" style="965" customWidth="1"/>
    <col min="4360" max="4360" width="10.4166666666667" style="965" customWidth="1"/>
    <col min="4361" max="4361" width="11.5" style="965" customWidth="1"/>
    <col min="4362" max="4608" width="8.58333333333333" style="965"/>
    <col min="4609" max="4609" width="28" style="965" customWidth="1"/>
    <col min="4610" max="4610" width="20.25" style="965" customWidth="1"/>
    <col min="4611" max="4611" width="14.1666666666667" style="965" customWidth="1"/>
    <col min="4612" max="4612" width="14.8333333333333" style="965" customWidth="1"/>
    <col min="4613" max="4613" width="14.1666666666667" style="965" customWidth="1"/>
    <col min="4614" max="4614" width="5.08333333333333" style="965" customWidth="1"/>
    <col min="4615" max="4615" width="11.5" style="965" customWidth="1"/>
    <col min="4616" max="4616" width="10.4166666666667" style="965" customWidth="1"/>
    <col min="4617" max="4617" width="11.5" style="965" customWidth="1"/>
    <col min="4618" max="4864" width="8.58333333333333" style="965"/>
    <col min="4865" max="4865" width="28" style="965" customWidth="1"/>
    <col min="4866" max="4866" width="20.25" style="965" customWidth="1"/>
    <col min="4867" max="4867" width="14.1666666666667" style="965" customWidth="1"/>
    <col min="4868" max="4868" width="14.8333333333333" style="965" customWidth="1"/>
    <col min="4869" max="4869" width="14.1666666666667" style="965" customWidth="1"/>
    <col min="4870" max="4870" width="5.08333333333333" style="965" customWidth="1"/>
    <col min="4871" max="4871" width="11.5" style="965" customWidth="1"/>
    <col min="4872" max="4872" width="10.4166666666667" style="965" customWidth="1"/>
    <col min="4873" max="4873" width="11.5" style="965" customWidth="1"/>
    <col min="4874" max="5120" width="8.58333333333333" style="965"/>
    <col min="5121" max="5121" width="28" style="965" customWidth="1"/>
    <col min="5122" max="5122" width="20.25" style="965" customWidth="1"/>
    <col min="5123" max="5123" width="14.1666666666667" style="965" customWidth="1"/>
    <col min="5124" max="5124" width="14.8333333333333" style="965" customWidth="1"/>
    <col min="5125" max="5125" width="14.1666666666667" style="965" customWidth="1"/>
    <col min="5126" max="5126" width="5.08333333333333" style="965" customWidth="1"/>
    <col min="5127" max="5127" width="11.5" style="965" customWidth="1"/>
    <col min="5128" max="5128" width="10.4166666666667" style="965" customWidth="1"/>
    <col min="5129" max="5129" width="11.5" style="965" customWidth="1"/>
    <col min="5130" max="5376" width="8.58333333333333" style="965"/>
    <col min="5377" max="5377" width="28" style="965" customWidth="1"/>
    <col min="5378" max="5378" width="20.25" style="965" customWidth="1"/>
    <col min="5379" max="5379" width="14.1666666666667" style="965" customWidth="1"/>
    <col min="5380" max="5380" width="14.8333333333333" style="965" customWidth="1"/>
    <col min="5381" max="5381" width="14.1666666666667" style="965" customWidth="1"/>
    <col min="5382" max="5382" width="5.08333333333333" style="965" customWidth="1"/>
    <col min="5383" max="5383" width="11.5" style="965" customWidth="1"/>
    <col min="5384" max="5384" width="10.4166666666667" style="965" customWidth="1"/>
    <col min="5385" max="5385" width="11.5" style="965" customWidth="1"/>
    <col min="5386" max="5632" width="8.58333333333333" style="965"/>
    <col min="5633" max="5633" width="28" style="965" customWidth="1"/>
    <col min="5634" max="5634" width="20.25" style="965" customWidth="1"/>
    <col min="5635" max="5635" width="14.1666666666667" style="965" customWidth="1"/>
    <col min="5636" max="5636" width="14.8333333333333" style="965" customWidth="1"/>
    <col min="5637" max="5637" width="14.1666666666667" style="965" customWidth="1"/>
    <col min="5638" max="5638" width="5.08333333333333" style="965" customWidth="1"/>
    <col min="5639" max="5639" width="11.5" style="965" customWidth="1"/>
    <col min="5640" max="5640" width="10.4166666666667" style="965" customWidth="1"/>
    <col min="5641" max="5641" width="11.5" style="965" customWidth="1"/>
    <col min="5642" max="5888" width="8.58333333333333" style="965"/>
    <col min="5889" max="5889" width="28" style="965" customWidth="1"/>
    <col min="5890" max="5890" width="20.25" style="965" customWidth="1"/>
    <col min="5891" max="5891" width="14.1666666666667" style="965" customWidth="1"/>
    <col min="5892" max="5892" width="14.8333333333333" style="965" customWidth="1"/>
    <col min="5893" max="5893" width="14.1666666666667" style="965" customWidth="1"/>
    <col min="5894" max="5894" width="5.08333333333333" style="965" customWidth="1"/>
    <col min="5895" max="5895" width="11.5" style="965" customWidth="1"/>
    <col min="5896" max="5896" width="10.4166666666667" style="965" customWidth="1"/>
    <col min="5897" max="5897" width="11.5" style="965" customWidth="1"/>
    <col min="5898" max="6144" width="8.58333333333333" style="965"/>
    <col min="6145" max="6145" width="28" style="965" customWidth="1"/>
    <col min="6146" max="6146" width="20.25" style="965" customWidth="1"/>
    <col min="6147" max="6147" width="14.1666666666667" style="965" customWidth="1"/>
    <col min="6148" max="6148" width="14.8333333333333" style="965" customWidth="1"/>
    <col min="6149" max="6149" width="14.1666666666667" style="965" customWidth="1"/>
    <col min="6150" max="6150" width="5.08333333333333" style="965" customWidth="1"/>
    <col min="6151" max="6151" width="11.5" style="965" customWidth="1"/>
    <col min="6152" max="6152" width="10.4166666666667" style="965" customWidth="1"/>
    <col min="6153" max="6153" width="11.5" style="965" customWidth="1"/>
    <col min="6154" max="6400" width="8.58333333333333" style="965"/>
    <col min="6401" max="6401" width="28" style="965" customWidth="1"/>
    <col min="6402" max="6402" width="20.25" style="965" customWidth="1"/>
    <col min="6403" max="6403" width="14.1666666666667" style="965" customWidth="1"/>
    <col min="6404" max="6404" width="14.8333333333333" style="965" customWidth="1"/>
    <col min="6405" max="6405" width="14.1666666666667" style="965" customWidth="1"/>
    <col min="6406" max="6406" width="5.08333333333333" style="965" customWidth="1"/>
    <col min="6407" max="6407" width="11.5" style="965" customWidth="1"/>
    <col min="6408" max="6408" width="10.4166666666667" style="965" customWidth="1"/>
    <col min="6409" max="6409" width="11.5" style="965" customWidth="1"/>
    <col min="6410" max="6656" width="8.58333333333333" style="965"/>
    <col min="6657" max="6657" width="28" style="965" customWidth="1"/>
    <col min="6658" max="6658" width="20.25" style="965" customWidth="1"/>
    <col min="6659" max="6659" width="14.1666666666667" style="965" customWidth="1"/>
    <col min="6660" max="6660" width="14.8333333333333" style="965" customWidth="1"/>
    <col min="6661" max="6661" width="14.1666666666667" style="965" customWidth="1"/>
    <col min="6662" max="6662" width="5.08333333333333" style="965" customWidth="1"/>
    <col min="6663" max="6663" width="11.5" style="965" customWidth="1"/>
    <col min="6664" max="6664" width="10.4166666666667" style="965" customWidth="1"/>
    <col min="6665" max="6665" width="11.5" style="965" customWidth="1"/>
    <col min="6666" max="6912" width="8.58333333333333" style="965"/>
    <col min="6913" max="6913" width="28" style="965" customWidth="1"/>
    <col min="6914" max="6914" width="20.25" style="965" customWidth="1"/>
    <col min="6915" max="6915" width="14.1666666666667" style="965" customWidth="1"/>
    <col min="6916" max="6916" width="14.8333333333333" style="965" customWidth="1"/>
    <col min="6917" max="6917" width="14.1666666666667" style="965" customWidth="1"/>
    <col min="6918" max="6918" width="5.08333333333333" style="965" customWidth="1"/>
    <col min="6919" max="6919" width="11.5" style="965" customWidth="1"/>
    <col min="6920" max="6920" width="10.4166666666667" style="965" customWidth="1"/>
    <col min="6921" max="6921" width="11.5" style="965" customWidth="1"/>
    <col min="6922" max="7168" width="8.58333333333333" style="965"/>
    <col min="7169" max="7169" width="28" style="965" customWidth="1"/>
    <col min="7170" max="7170" width="20.25" style="965" customWidth="1"/>
    <col min="7171" max="7171" width="14.1666666666667" style="965" customWidth="1"/>
    <col min="7172" max="7172" width="14.8333333333333" style="965" customWidth="1"/>
    <col min="7173" max="7173" width="14.1666666666667" style="965" customWidth="1"/>
    <col min="7174" max="7174" width="5.08333333333333" style="965" customWidth="1"/>
    <col min="7175" max="7175" width="11.5" style="965" customWidth="1"/>
    <col min="7176" max="7176" width="10.4166666666667" style="965" customWidth="1"/>
    <col min="7177" max="7177" width="11.5" style="965" customWidth="1"/>
    <col min="7178" max="7424" width="8.58333333333333" style="965"/>
    <col min="7425" max="7425" width="28" style="965" customWidth="1"/>
    <col min="7426" max="7426" width="20.25" style="965" customWidth="1"/>
    <col min="7427" max="7427" width="14.1666666666667" style="965" customWidth="1"/>
    <col min="7428" max="7428" width="14.8333333333333" style="965" customWidth="1"/>
    <col min="7429" max="7429" width="14.1666666666667" style="965" customWidth="1"/>
    <col min="7430" max="7430" width="5.08333333333333" style="965" customWidth="1"/>
    <col min="7431" max="7431" width="11.5" style="965" customWidth="1"/>
    <col min="7432" max="7432" width="10.4166666666667" style="965" customWidth="1"/>
    <col min="7433" max="7433" width="11.5" style="965" customWidth="1"/>
    <col min="7434" max="7680" width="8.58333333333333" style="965"/>
    <col min="7681" max="7681" width="28" style="965" customWidth="1"/>
    <col min="7682" max="7682" width="20.25" style="965" customWidth="1"/>
    <col min="7683" max="7683" width="14.1666666666667" style="965" customWidth="1"/>
    <col min="7684" max="7684" width="14.8333333333333" style="965" customWidth="1"/>
    <col min="7685" max="7685" width="14.1666666666667" style="965" customWidth="1"/>
    <col min="7686" max="7686" width="5.08333333333333" style="965" customWidth="1"/>
    <col min="7687" max="7687" width="11.5" style="965" customWidth="1"/>
    <col min="7688" max="7688" width="10.4166666666667" style="965" customWidth="1"/>
    <col min="7689" max="7689" width="11.5" style="965" customWidth="1"/>
    <col min="7690" max="7936" width="8.58333333333333" style="965"/>
    <col min="7937" max="7937" width="28" style="965" customWidth="1"/>
    <col min="7938" max="7938" width="20.25" style="965" customWidth="1"/>
    <col min="7939" max="7939" width="14.1666666666667" style="965" customWidth="1"/>
    <col min="7940" max="7940" width="14.8333333333333" style="965" customWidth="1"/>
    <col min="7941" max="7941" width="14.1666666666667" style="965" customWidth="1"/>
    <col min="7942" max="7942" width="5.08333333333333" style="965" customWidth="1"/>
    <col min="7943" max="7943" width="11.5" style="965" customWidth="1"/>
    <col min="7944" max="7944" width="10.4166666666667" style="965" customWidth="1"/>
    <col min="7945" max="7945" width="11.5" style="965" customWidth="1"/>
    <col min="7946" max="8192" width="8.58333333333333" style="965"/>
    <col min="8193" max="8193" width="28" style="965" customWidth="1"/>
    <col min="8194" max="8194" width="20.25" style="965" customWidth="1"/>
    <col min="8195" max="8195" width="14.1666666666667" style="965" customWidth="1"/>
    <col min="8196" max="8196" width="14.8333333333333" style="965" customWidth="1"/>
    <col min="8197" max="8197" width="14.1666666666667" style="965" customWidth="1"/>
    <col min="8198" max="8198" width="5.08333333333333" style="965" customWidth="1"/>
    <col min="8199" max="8199" width="11.5" style="965" customWidth="1"/>
    <col min="8200" max="8200" width="10.4166666666667" style="965" customWidth="1"/>
    <col min="8201" max="8201" width="11.5" style="965" customWidth="1"/>
    <col min="8202" max="8448" width="8.58333333333333" style="965"/>
    <col min="8449" max="8449" width="28" style="965" customWidth="1"/>
    <col min="8450" max="8450" width="20.25" style="965" customWidth="1"/>
    <col min="8451" max="8451" width="14.1666666666667" style="965" customWidth="1"/>
    <col min="8452" max="8452" width="14.8333333333333" style="965" customWidth="1"/>
    <col min="8453" max="8453" width="14.1666666666667" style="965" customWidth="1"/>
    <col min="8454" max="8454" width="5.08333333333333" style="965" customWidth="1"/>
    <col min="8455" max="8455" width="11.5" style="965" customWidth="1"/>
    <col min="8456" max="8456" width="10.4166666666667" style="965" customWidth="1"/>
    <col min="8457" max="8457" width="11.5" style="965" customWidth="1"/>
    <col min="8458" max="8704" width="8.58333333333333" style="965"/>
    <col min="8705" max="8705" width="28" style="965" customWidth="1"/>
    <col min="8706" max="8706" width="20.25" style="965" customWidth="1"/>
    <col min="8707" max="8707" width="14.1666666666667" style="965" customWidth="1"/>
    <col min="8708" max="8708" width="14.8333333333333" style="965" customWidth="1"/>
    <col min="8709" max="8709" width="14.1666666666667" style="965" customWidth="1"/>
    <col min="8710" max="8710" width="5.08333333333333" style="965" customWidth="1"/>
    <col min="8711" max="8711" width="11.5" style="965" customWidth="1"/>
    <col min="8712" max="8712" width="10.4166666666667" style="965" customWidth="1"/>
    <col min="8713" max="8713" width="11.5" style="965" customWidth="1"/>
    <col min="8714" max="8960" width="8.58333333333333" style="965"/>
    <col min="8961" max="8961" width="28" style="965" customWidth="1"/>
    <col min="8962" max="8962" width="20.25" style="965" customWidth="1"/>
    <col min="8963" max="8963" width="14.1666666666667" style="965" customWidth="1"/>
    <col min="8964" max="8964" width="14.8333333333333" style="965" customWidth="1"/>
    <col min="8965" max="8965" width="14.1666666666667" style="965" customWidth="1"/>
    <col min="8966" max="8966" width="5.08333333333333" style="965" customWidth="1"/>
    <col min="8967" max="8967" width="11.5" style="965" customWidth="1"/>
    <col min="8968" max="8968" width="10.4166666666667" style="965" customWidth="1"/>
    <col min="8969" max="8969" width="11.5" style="965" customWidth="1"/>
    <col min="8970" max="9216" width="8.58333333333333" style="965"/>
    <col min="9217" max="9217" width="28" style="965" customWidth="1"/>
    <col min="9218" max="9218" width="20.25" style="965" customWidth="1"/>
    <col min="9219" max="9219" width="14.1666666666667" style="965" customWidth="1"/>
    <col min="9220" max="9220" width="14.8333333333333" style="965" customWidth="1"/>
    <col min="9221" max="9221" width="14.1666666666667" style="965" customWidth="1"/>
    <col min="9222" max="9222" width="5.08333333333333" style="965" customWidth="1"/>
    <col min="9223" max="9223" width="11.5" style="965" customWidth="1"/>
    <col min="9224" max="9224" width="10.4166666666667" style="965" customWidth="1"/>
    <col min="9225" max="9225" width="11.5" style="965" customWidth="1"/>
    <col min="9226" max="9472" width="8.58333333333333" style="965"/>
    <col min="9473" max="9473" width="28" style="965" customWidth="1"/>
    <col min="9474" max="9474" width="20.25" style="965" customWidth="1"/>
    <col min="9475" max="9475" width="14.1666666666667" style="965" customWidth="1"/>
    <col min="9476" max="9476" width="14.8333333333333" style="965" customWidth="1"/>
    <col min="9477" max="9477" width="14.1666666666667" style="965" customWidth="1"/>
    <col min="9478" max="9478" width="5.08333333333333" style="965" customWidth="1"/>
    <col min="9479" max="9479" width="11.5" style="965" customWidth="1"/>
    <col min="9480" max="9480" width="10.4166666666667" style="965" customWidth="1"/>
    <col min="9481" max="9481" width="11.5" style="965" customWidth="1"/>
    <col min="9482" max="9728" width="8.58333333333333" style="965"/>
    <col min="9729" max="9729" width="28" style="965" customWidth="1"/>
    <col min="9730" max="9730" width="20.25" style="965" customWidth="1"/>
    <col min="9731" max="9731" width="14.1666666666667" style="965" customWidth="1"/>
    <col min="9732" max="9732" width="14.8333333333333" style="965" customWidth="1"/>
    <col min="9733" max="9733" width="14.1666666666667" style="965" customWidth="1"/>
    <col min="9734" max="9734" width="5.08333333333333" style="965" customWidth="1"/>
    <col min="9735" max="9735" width="11.5" style="965" customWidth="1"/>
    <col min="9736" max="9736" width="10.4166666666667" style="965" customWidth="1"/>
    <col min="9737" max="9737" width="11.5" style="965" customWidth="1"/>
    <col min="9738" max="9984" width="8.58333333333333" style="965"/>
    <col min="9985" max="9985" width="28" style="965" customWidth="1"/>
    <col min="9986" max="9986" width="20.25" style="965" customWidth="1"/>
    <col min="9987" max="9987" width="14.1666666666667" style="965" customWidth="1"/>
    <col min="9988" max="9988" width="14.8333333333333" style="965" customWidth="1"/>
    <col min="9989" max="9989" width="14.1666666666667" style="965" customWidth="1"/>
    <col min="9990" max="9990" width="5.08333333333333" style="965" customWidth="1"/>
    <col min="9991" max="9991" width="11.5" style="965" customWidth="1"/>
    <col min="9992" max="9992" width="10.4166666666667" style="965" customWidth="1"/>
    <col min="9993" max="9993" width="11.5" style="965" customWidth="1"/>
    <col min="9994" max="10240" width="8.58333333333333" style="965"/>
    <col min="10241" max="10241" width="28" style="965" customWidth="1"/>
    <col min="10242" max="10242" width="20.25" style="965" customWidth="1"/>
    <col min="10243" max="10243" width="14.1666666666667" style="965" customWidth="1"/>
    <col min="10244" max="10244" width="14.8333333333333" style="965" customWidth="1"/>
    <col min="10245" max="10245" width="14.1666666666667" style="965" customWidth="1"/>
    <col min="10246" max="10246" width="5.08333333333333" style="965" customWidth="1"/>
    <col min="10247" max="10247" width="11.5" style="965" customWidth="1"/>
    <col min="10248" max="10248" width="10.4166666666667" style="965" customWidth="1"/>
    <col min="10249" max="10249" width="11.5" style="965" customWidth="1"/>
    <col min="10250" max="10496" width="8.58333333333333" style="965"/>
    <col min="10497" max="10497" width="28" style="965" customWidth="1"/>
    <col min="10498" max="10498" width="20.25" style="965" customWidth="1"/>
    <col min="10499" max="10499" width="14.1666666666667" style="965" customWidth="1"/>
    <col min="10500" max="10500" width="14.8333333333333" style="965" customWidth="1"/>
    <col min="10501" max="10501" width="14.1666666666667" style="965" customWidth="1"/>
    <col min="10502" max="10502" width="5.08333333333333" style="965" customWidth="1"/>
    <col min="10503" max="10503" width="11.5" style="965" customWidth="1"/>
    <col min="10504" max="10504" width="10.4166666666667" style="965" customWidth="1"/>
    <col min="10505" max="10505" width="11.5" style="965" customWidth="1"/>
    <col min="10506" max="10752" width="8.58333333333333" style="965"/>
    <col min="10753" max="10753" width="28" style="965" customWidth="1"/>
    <col min="10754" max="10754" width="20.25" style="965" customWidth="1"/>
    <col min="10755" max="10755" width="14.1666666666667" style="965" customWidth="1"/>
    <col min="10756" max="10756" width="14.8333333333333" style="965" customWidth="1"/>
    <col min="10757" max="10757" width="14.1666666666667" style="965" customWidth="1"/>
    <col min="10758" max="10758" width="5.08333333333333" style="965" customWidth="1"/>
    <col min="10759" max="10759" width="11.5" style="965" customWidth="1"/>
    <col min="10760" max="10760" width="10.4166666666667" style="965" customWidth="1"/>
    <col min="10761" max="10761" width="11.5" style="965" customWidth="1"/>
    <col min="10762" max="11008" width="8.58333333333333" style="965"/>
    <col min="11009" max="11009" width="28" style="965" customWidth="1"/>
    <col min="11010" max="11010" width="20.25" style="965" customWidth="1"/>
    <col min="11011" max="11011" width="14.1666666666667" style="965" customWidth="1"/>
    <col min="11012" max="11012" width="14.8333333333333" style="965" customWidth="1"/>
    <col min="11013" max="11013" width="14.1666666666667" style="965" customWidth="1"/>
    <col min="11014" max="11014" width="5.08333333333333" style="965" customWidth="1"/>
    <col min="11015" max="11015" width="11.5" style="965" customWidth="1"/>
    <col min="11016" max="11016" width="10.4166666666667" style="965" customWidth="1"/>
    <col min="11017" max="11017" width="11.5" style="965" customWidth="1"/>
    <col min="11018" max="11264" width="8.58333333333333" style="965"/>
    <col min="11265" max="11265" width="28" style="965" customWidth="1"/>
    <col min="11266" max="11266" width="20.25" style="965" customWidth="1"/>
    <col min="11267" max="11267" width="14.1666666666667" style="965" customWidth="1"/>
    <col min="11268" max="11268" width="14.8333333333333" style="965" customWidth="1"/>
    <col min="11269" max="11269" width="14.1666666666667" style="965" customWidth="1"/>
    <col min="11270" max="11270" width="5.08333333333333" style="965" customWidth="1"/>
    <col min="11271" max="11271" width="11.5" style="965" customWidth="1"/>
    <col min="11272" max="11272" width="10.4166666666667" style="965" customWidth="1"/>
    <col min="11273" max="11273" width="11.5" style="965" customWidth="1"/>
    <col min="11274" max="11520" width="8.58333333333333" style="965"/>
    <col min="11521" max="11521" width="28" style="965" customWidth="1"/>
    <col min="11522" max="11522" width="20.25" style="965" customWidth="1"/>
    <col min="11523" max="11523" width="14.1666666666667" style="965" customWidth="1"/>
    <col min="11524" max="11524" width="14.8333333333333" style="965" customWidth="1"/>
    <col min="11525" max="11525" width="14.1666666666667" style="965" customWidth="1"/>
    <col min="11526" max="11526" width="5.08333333333333" style="965" customWidth="1"/>
    <col min="11527" max="11527" width="11.5" style="965" customWidth="1"/>
    <col min="11528" max="11528" width="10.4166666666667" style="965" customWidth="1"/>
    <col min="11529" max="11529" width="11.5" style="965" customWidth="1"/>
    <col min="11530" max="11776" width="8.58333333333333" style="965"/>
    <col min="11777" max="11777" width="28" style="965" customWidth="1"/>
    <col min="11778" max="11778" width="20.25" style="965" customWidth="1"/>
    <col min="11779" max="11779" width="14.1666666666667" style="965" customWidth="1"/>
    <col min="11780" max="11780" width="14.8333333333333" style="965" customWidth="1"/>
    <col min="11781" max="11781" width="14.1666666666667" style="965" customWidth="1"/>
    <col min="11782" max="11782" width="5.08333333333333" style="965" customWidth="1"/>
    <col min="11783" max="11783" width="11.5" style="965" customWidth="1"/>
    <col min="11784" max="11784" width="10.4166666666667" style="965" customWidth="1"/>
    <col min="11785" max="11785" width="11.5" style="965" customWidth="1"/>
    <col min="11786" max="12032" width="8.58333333333333" style="965"/>
    <col min="12033" max="12033" width="28" style="965" customWidth="1"/>
    <col min="12034" max="12034" width="20.25" style="965" customWidth="1"/>
    <col min="12035" max="12035" width="14.1666666666667" style="965" customWidth="1"/>
    <col min="12036" max="12036" width="14.8333333333333" style="965" customWidth="1"/>
    <col min="12037" max="12037" width="14.1666666666667" style="965" customWidth="1"/>
    <col min="12038" max="12038" width="5.08333333333333" style="965" customWidth="1"/>
    <col min="12039" max="12039" width="11.5" style="965" customWidth="1"/>
    <col min="12040" max="12040" width="10.4166666666667" style="965" customWidth="1"/>
    <col min="12041" max="12041" width="11.5" style="965" customWidth="1"/>
    <col min="12042" max="12288" width="8.58333333333333" style="965"/>
    <col min="12289" max="12289" width="28" style="965" customWidth="1"/>
    <col min="12290" max="12290" width="20.25" style="965" customWidth="1"/>
    <col min="12291" max="12291" width="14.1666666666667" style="965" customWidth="1"/>
    <col min="12292" max="12292" width="14.8333333333333" style="965" customWidth="1"/>
    <col min="12293" max="12293" width="14.1666666666667" style="965" customWidth="1"/>
    <col min="12294" max="12294" width="5.08333333333333" style="965" customWidth="1"/>
    <col min="12295" max="12295" width="11.5" style="965" customWidth="1"/>
    <col min="12296" max="12296" width="10.4166666666667" style="965" customWidth="1"/>
    <col min="12297" max="12297" width="11.5" style="965" customWidth="1"/>
    <col min="12298" max="12544" width="8.58333333333333" style="965"/>
    <col min="12545" max="12545" width="28" style="965" customWidth="1"/>
    <col min="12546" max="12546" width="20.25" style="965" customWidth="1"/>
    <col min="12547" max="12547" width="14.1666666666667" style="965" customWidth="1"/>
    <col min="12548" max="12548" width="14.8333333333333" style="965" customWidth="1"/>
    <col min="12549" max="12549" width="14.1666666666667" style="965" customWidth="1"/>
    <col min="12550" max="12550" width="5.08333333333333" style="965" customWidth="1"/>
    <col min="12551" max="12551" width="11.5" style="965" customWidth="1"/>
    <col min="12552" max="12552" width="10.4166666666667" style="965" customWidth="1"/>
    <col min="12553" max="12553" width="11.5" style="965" customWidth="1"/>
    <col min="12554" max="12800" width="8.58333333333333" style="965"/>
    <col min="12801" max="12801" width="28" style="965" customWidth="1"/>
    <col min="12802" max="12802" width="20.25" style="965" customWidth="1"/>
    <col min="12803" max="12803" width="14.1666666666667" style="965" customWidth="1"/>
    <col min="12804" max="12804" width="14.8333333333333" style="965" customWidth="1"/>
    <col min="12805" max="12805" width="14.1666666666667" style="965" customWidth="1"/>
    <col min="12806" max="12806" width="5.08333333333333" style="965" customWidth="1"/>
    <col min="12807" max="12807" width="11.5" style="965" customWidth="1"/>
    <col min="12808" max="12808" width="10.4166666666667" style="965" customWidth="1"/>
    <col min="12809" max="12809" width="11.5" style="965" customWidth="1"/>
    <col min="12810" max="13056" width="8.58333333333333" style="965"/>
    <col min="13057" max="13057" width="28" style="965" customWidth="1"/>
    <col min="13058" max="13058" width="20.25" style="965" customWidth="1"/>
    <col min="13059" max="13059" width="14.1666666666667" style="965" customWidth="1"/>
    <col min="13060" max="13060" width="14.8333333333333" style="965" customWidth="1"/>
    <col min="13061" max="13061" width="14.1666666666667" style="965" customWidth="1"/>
    <col min="13062" max="13062" width="5.08333333333333" style="965" customWidth="1"/>
    <col min="13063" max="13063" width="11.5" style="965" customWidth="1"/>
    <col min="13064" max="13064" width="10.4166666666667" style="965" customWidth="1"/>
    <col min="13065" max="13065" width="11.5" style="965" customWidth="1"/>
    <col min="13066" max="13312" width="8.58333333333333" style="965"/>
    <col min="13313" max="13313" width="28" style="965" customWidth="1"/>
    <col min="13314" max="13314" width="20.25" style="965" customWidth="1"/>
    <col min="13315" max="13315" width="14.1666666666667" style="965" customWidth="1"/>
    <col min="13316" max="13316" width="14.8333333333333" style="965" customWidth="1"/>
    <col min="13317" max="13317" width="14.1666666666667" style="965" customWidth="1"/>
    <col min="13318" max="13318" width="5.08333333333333" style="965" customWidth="1"/>
    <col min="13319" max="13319" width="11.5" style="965" customWidth="1"/>
    <col min="13320" max="13320" width="10.4166666666667" style="965" customWidth="1"/>
    <col min="13321" max="13321" width="11.5" style="965" customWidth="1"/>
    <col min="13322" max="13568" width="8.58333333333333" style="965"/>
    <col min="13569" max="13569" width="28" style="965" customWidth="1"/>
    <col min="13570" max="13570" width="20.25" style="965" customWidth="1"/>
    <col min="13571" max="13571" width="14.1666666666667" style="965" customWidth="1"/>
    <col min="13572" max="13572" width="14.8333333333333" style="965" customWidth="1"/>
    <col min="13573" max="13573" width="14.1666666666667" style="965" customWidth="1"/>
    <col min="13574" max="13574" width="5.08333333333333" style="965" customWidth="1"/>
    <col min="13575" max="13575" width="11.5" style="965" customWidth="1"/>
    <col min="13576" max="13576" width="10.4166666666667" style="965" customWidth="1"/>
    <col min="13577" max="13577" width="11.5" style="965" customWidth="1"/>
    <col min="13578" max="13824" width="8.58333333333333" style="965"/>
    <col min="13825" max="13825" width="28" style="965" customWidth="1"/>
    <col min="13826" max="13826" width="20.25" style="965" customWidth="1"/>
    <col min="13827" max="13827" width="14.1666666666667" style="965" customWidth="1"/>
    <col min="13828" max="13828" width="14.8333333333333" style="965" customWidth="1"/>
    <col min="13829" max="13829" width="14.1666666666667" style="965" customWidth="1"/>
    <col min="13830" max="13830" width="5.08333333333333" style="965" customWidth="1"/>
    <col min="13831" max="13831" width="11.5" style="965" customWidth="1"/>
    <col min="13832" max="13832" width="10.4166666666667" style="965" customWidth="1"/>
    <col min="13833" max="13833" width="11.5" style="965" customWidth="1"/>
    <col min="13834" max="14080" width="8.58333333333333" style="965"/>
    <col min="14081" max="14081" width="28" style="965" customWidth="1"/>
    <col min="14082" max="14082" width="20.25" style="965" customWidth="1"/>
    <col min="14083" max="14083" width="14.1666666666667" style="965" customWidth="1"/>
    <col min="14084" max="14084" width="14.8333333333333" style="965" customWidth="1"/>
    <col min="14085" max="14085" width="14.1666666666667" style="965" customWidth="1"/>
    <col min="14086" max="14086" width="5.08333333333333" style="965" customWidth="1"/>
    <col min="14087" max="14087" width="11.5" style="965" customWidth="1"/>
    <col min="14088" max="14088" width="10.4166666666667" style="965" customWidth="1"/>
    <col min="14089" max="14089" width="11.5" style="965" customWidth="1"/>
    <col min="14090" max="14336" width="8.58333333333333" style="965"/>
    <col min="14337" max="14337" width="28" style="965" customWidth="1"/>
    <col min="14338" max="14338" width="20.25" style="965" customWidth="1"/>
    <col min="14339" max="14339" width="14.1666666666667" style="965" customWidth="1"/>
    <col min="14340" max="14340" width="14.8333333333333" style="965" customWidth="1"/>
    <col min="14341" max="14341" width="14.1666666666667" style="965" customWidth="1"/>
    <col min="14342" max="14342" width="5.08333333333333" style="965" customWidth="1"/>
    <col min="14343" max="14343" width="11.5" style="965" customWidth="1"/>
    <col min="14344" max="14344" width="10.4166666666667" style="965" customWidth="1"/>
    <col min="14345" max="14345" width="11.5" style="965" customWidth="1"/>
    <col min="14346" max="14592" width="8.58333333333333" style="965"/>
    <col min="14593" max="14593" width="28" style="965" customWidth="1"/>
    <col min="14594" max="14594" width="20.25" style="965" customWidth="1"/>
    <col min="14595" max="14595" width="14.1666666666667" style="965" customWidth="1"/>
    <col min="14596" max="14596" width="14.8333333333333" style="965" customWidth="1"/>
    <col min="14597" max="14597" width="14.1666666666667" style="965" customWidth="1"/>
    <col min="14598" max="14598" width="5.08333333333333" style="965" customWidth="1"/>
    <col min="14599" max="14599" width="11.5" style="965" customWidth="1"/>
    <col min="14600" max="14600" width="10.4166666666667" style="965" customWidth="1"/>
    <col min="14601" max="14601" width="11.5" style="965" customWidth="1"/>
    <col min="14602" max="14848" width="8.58333333333333" style="965"/>
    <col min="14849" max="14849" width="28" style="965" customWidth="1"/>
    <col min="14850" max="14850" width="20.25" style="965" customWidth="1"/>
    <col min="14851" max="14851" width="14.1666666666667" style="965" customWidth="1"/>
    <col min="14852" max="14852" width="14.8333333333333" style="965" customWidth="1"/>
    <col min="14853" max="14853" width="14.1666666666667" style="965" customWidth="1"/>
    <col min="14854" max="14854" width="5.08333333333333" style="965" customWidth="1"/>
    <col min="14855" max="14855" width="11.5" style="965" customWidth="1"/>
    <col min="14856" max="14856" width="10.4166666666667" style="965" customWidth="1"/>
    <col min="14857" max="14857" width="11.5" style="965" customWidth="1"/>
    <col min="14858" max="15104" width="8.58333333333333" style="965"/>
    <col min="15105" max="15105" width="28" style="965" customWidth="1"/>
    <col min="15106" max="15106" width="20.25" style="965" customWidth="1"/>
    <col min="15107" max="15107" width="14.1666666666667" style="965" customWidth="1"/>
    <col min="15108" max="15108" width="14.8333333333333" style="965" customWidth="1"/>
    <col min="15109" max="15109" width="14.1666666666667" style="965" customWidth="1"/>
    <col min="15110" max="15110" width="5.08333333333333" style="965" customWidth="1"/>
    <col min="15111" max="15111" width="11.5" style="965" customWidth="1"/>
    <col min="15112" max="15112" width="10.4166666666667" style="965" customWidth="1"/>
    <col min="15113" max="15113" width="11.5" style="965" customWidth="1"/>
    <col min="15114" max="15360" width="8.58333333333333" style="965"/>
    <col min="15361" max="15361" width="28" style="965" customWidth="1"/>
    <col min="15362" max="15362" width="20.25" style="965" customWidth="1"/>
    <col min="15363" max="15363" width="14.1666666666667" style="965" customWidth="1"/>
    <col min="15364" max="15364" width="14.8333333333333" style="965" customWidth="1"/>
    <col min="15365" max="15365" width="14.1666666666667" style="965" customWidth="1"/>
    <col min="15366" max="15366" width="5.08333333333333" style="965" customWidth="1"/>
    <col min="15367" max="15367" width="11.5" style="965" customWidth="1"/>
    <col min="15368" max="15368" width="10.4166666666667" style="965" customWidth="1"/>
    <col min="15369" max="15369" width="11.5" style="965" customWidth="1"/>
    <col min="15370" max="15616" width="8.58333333333333" style="965"/>
    <col min="15617" max="15617" width="28" style="965" customWidth="1"/>
    <col min="15618" max="15618" width="20.25" style="965" customWidth="1"/>
    <col min="15619" max="15619" width="14.1666666666667" style="965" customWidth="1"/>
    <col min="15620" max="15620" width="14.8333333333333" style="965" customWidth="1"/>
    <col min="15621" max="15621" width="14.1666666666667" style="965" customWidth="1"/>
    <col min="15622" max="15622" width="5.08333333333333" style="965" customWidth="1"/>
    <col min="15623" max="15623" width="11.5" style="965" customWidth="1"/>
    <col min="15624" max="15624" width="10.4166666666667" style="965" customWidth="1"/>
    <col min="15625" max="15625" width="11.5" style="965" customWidth="1"/>
    <col min="15626" max="15872" width="8.58333333333333" style="965"/>
    <col min="15873" max="15873" width="28" style="965" customWidth="1"/>
    <col min="15874" max="15874" width="20.25" style="965" customWidth="1"/>
    <col min="15875" max="15875" width="14.1666666666667" style="965" customWidth="1"/>
    <col min="15876" max="15876" width="14.8333333333333" style="965" customWidth="1"/>
    <col min="15877" max="15877" width="14.1666666666667" style="965" customWidth="1"/>
    <col min="15878" max="15878" width="5.08333333333333" style="965" customWidth="1"/>
    <col min="15879" max="15879" width="11.5" style="965" customWidth="1"/>
    <col min="15880" max="15880" width="10.4166666666667" style="965" customWidth="1"/>
    <col min="15881" max="15881" width="11.5" style="965" customWidth="1"/>
    <col min="15882" max="16128" width="8.58333333333333" style="965"/>
    <col min="16129" max="16129" width="28" style="965" customWidth="1"/>
    <col min="16130" max="16130" width="20.25" style="965" customWidth="1"/>
    <col min="16131" max="16131" width="14.1666666666667" style="965" customWidth="1"/>
    <col min="16132" max="16132" width="14.8333333333333" style="965" customWidth="1"/>
    <col min="16133" max="16133" width="14.1666666666667" style="965" customWidth="1"/>
    <col min="16134" max="16134" width="5.08333333333333" style="965" customWidth="1"/>
    <col min="16135" max="16135" width="11.5" style="965" customWidth="1"/>
    <col min="16136" max="16136" width="10.4166666666667" style="965" customWidth="1"/>
    <col min="16137" max="16137" width="11.5" style="965" customWidth="1"/>
    <col min="16138" max="16384" width="8.58333333333333" style="965"/>
  </cols>
  <sheetData>
    <row r="1" spans="1:4">
      <c r="A1" s="980" t="s">
        <v>762</v>
      </c>
      <c r="B1" s="980"/>
      <c r="D1" s="965" t="s">
        <v>706</v>
      </c>
    </row>
    <row r="2" spans="1:7">
      <c r="A2" s="981" t="s">
        <v>707</v>
      </c>
      <c r="B2" s="932">
        <v>291945.3</v>
      </c>
      <c r="D2" s="965" t="s">
        <v>708</v>
      </c>
      <c r="E2" s="982">
        <f>B3+B4+B5+B7+B8+B12+B14+B10+B11+B6</f>
        <v>12798597.34</v>
      </c>
      <c r="F2" s="936"/>
      <c r="G2" s="936"/>
    </row>
    <row r="3" spans="1:6">
      <c r="A3" s="981" t="s">
        <v>709</v>
      </c>
      <c r="B3" s="932">
        <v>357144.87</v>
      </c>
      <c r="D3" s="965" t="s">
        <v>710</v>
      </c>
      <c r="E3" s="936">
        <f>E2-B6</f>
        <v>10871246.91</v>
      </c>
      <c r="F3" s="936"/>
    </row>
    <row r="4" spans="1:6">
      <c r="A4" s="981" t="s">
        <v>711</v>
      </c>
      <c r="B4" s="932">
        <v>3764957.2</v>
      </c>
      <c r="E4" s="936"/>
      <c r="F4" s="936"/>
    </row>
    <row r="5" spans="1:4">
      <c r="A5" s="981" t="s">
        <v>712</v>
      </c>
      <c r="B5" s="932">
        <v>4861802.14</v>
      </c>
      <c r="D5" s="983"/>
    </row>
    <row r="6" spans="1:2">
      <c r="A6" s="981" t="s">
        <v>713</v>
      </c>
      <c r="B6" s="932">
        <v>1927350.43</v>
      </c>
    </row>
    <row r="7" spans="1:9">
      <c r="A7" s="981" t="s">
        <v>720</v>
      </c>
      <c r="B7" s="932">
        <v>8669.29</v>
      </c>
      <c r="D7" s="965" t="s">
        <v>714</v>
      </c>
      <c r="E7" s="965" t="s">
        <v>715</v>
      </c>
      <c r="F7" s="965" t="s">
        <v>716</v>
      </c>
      <c r="G7" s="965" t="s">
        <v>717</v>
      </c>
      <c r="H7" s="965" t="s">
        <v>718</v>
      </c>
      <c r="I7" s="965" t="s">
        <v>719</v>
      </c>
    </row>
    <row r="8" spans="1:9">
      <c r="A8" s="981" t="s">
        <v>722</v>
      </c>
      <c r="B8" s="932">
        <v>175739.42</v>
      </c>
      <c r="C8" s="984" t="s">
        <v>721</v>
      </c>
      <c r="D8" s="936">
        <v>182037.42</v>
      </c>
      <c r="E8" s="936">
        <v>271622.79</v>
      </c>
      <c r="F8" s="936"/>
      <c r="G8" s="936">
        <v>33956.99</v>
      </c>
      <c r="H8" s="936"/>
      <c r="I8" s="936">
        <v>168595.3</v>
      </c>
    </row>
    <row r="9" spans="1:9">
      <c r="A9" s="981" t="s">
        <v>724</v>
      </c>
      <c r="B9" s="932">
        <v>178072.49</v>
      </c>
      <c r="C9" s="984" t="s">
        <v>723</v>
      </c>
      <c r="D9" s="936">
        <v>206071.84</v>
      </c>
      <c r="E9" s="936">
        <v>122011.57</v>
      </c>
      <c r="F9" s="936"/>
      <c r="G9" s="936">
        <v>246567</v>
      </c>
      <c r="H9" s="936">
        <v>25323.37</v>
      </c>
      <c r="I9" s="936">
        <v>24006.08</v>
      </c>
    </row>
    <row r="10" spans="1:3">
      <c r="A10" s="981" t="s">
        <v>727</v>
      </c>
      <c r="B10" s="932">
        <v>1040401.71</v>
      </c>
      <c r="C10" s="984"/>
    </row>
    <row r="11" spans="1:3">
      <c r="A11" s="981" t="s">
        <v>728</v>
      </c>
      <c r="B11" s="932">
        <v>4587.8</v>
      </c>
      <c r="C11" s="984"/>
    </row>
    <row r="12" spans="1:9">
      <c r="A12" s="981" t="s">
        <v>726</v>
      </c>
      <c r="B12" s="932">
        <v>1731.98</v>
      </c>
      <c r="C12" s="984"/>
      <c r="D12" s="985"/>
      <c r="E12" s="985"/>
      <c r="F12" s="985"/>
      <c r="G12" s="985"/>
      <c r="H12" s="985"/>
      <c r="I12" s="985"/>
    </row>
    <row r="13" spans="1:9">
      <c r="A13" s="981" t="s">
        <v>729</v>
      </c>
      <c r="B13" s="932">
        <v>112598.68</v>
      </c>
      <c r="C13" s="984"/>
      <c r="D13" s="985"/>
      <c r="E13" s="985"/>
      <c r="F13" s="985"/>
      <c r="G13" s="985"/>
      <c r="H13" s="985"/>
      <c r="I13" s="985"/>
    </row>
    <row r="14" spans="1:2">
      <c r="A14" s="981" t="s">
        <v>730</v>
      </c>
      <c r="B14" s="932">
        <f>SUM(D8:I8)</f>
        <v>656212.5</v>
      </c>
    </row>
    <row r="15" spans="1:2">
      <c r="A15" s="981" t="s">
        <v>731</v>
      </c>
      <c r="B15" s="932">
        <f>SUM(D9:I9)</f>
        <v>623979.86</v>
      </c>
    </row>
    <row r="16" spans="1:2">
      <c r="A16" s="981"/>
      <c r="B16" s="932"/>
    </row>
    <row r="17" spans="1:4">
      <c r="A17" s="981" t="s">
        <v>732</v>
      </c>
      <c r="B17" s="932">
        <f>SUM(B2:B16)</f>
        <v>14005193.67</v>
      </c>
      <c r="C17" s="986"/>
      <c r="D17" s="958"/>
    </row>
    <row r="18" ht="14.75" customHeight="1" spans="2:2">
      <c r="B18" s="936"/>
    </row>
    <row r="19" ht="14.75" customHeight="1" spans="1:4">
      <c r="A19" s="975" t="s">
        <v>733</v>
      </c>
      <c r="B19" s="975"/>
      <c r="C19" s="975"/>
      <c r="D19" s="975"/>
    </row>
    <row r="20" ht="14.75" customHeight="1" spans="1:4">
      <c r="A20" s="976" t="s">
        <v>636</v>
      </c>
      <c r="B20" s="976" t="s">
        <v>637</v>
      </c>
      <c r="C20" s="976" t="s">
        <v>638</v>
      </c>
      <c r="D20" s="976" t="s">
        <v>735</v>
      </c>
    </row>
    <row r="21" ht="14.75" customHeight="1" spans="1:4">
      <c r="A21" s="976" t="s">
        <v>644</v>
      </c>
      <c r="B21" s="976" t="s">
        <v>738</v>
      </c>
      <c r="C21" s="987">
        <v>811965.81</v>
      </c>
      <c r="D21" s="976" t="s">
        <v>646</v>
      </c>
    </row>
    <row r="22" ht="14.75" customHeight="1" spans="1:4">
      <c r="A22" s="976" t="s">
        <v>651</v>
      </c>
      <c r="B22" s="976" t="s">
        <v>739</v>
      </c>
      <c r="C22" s="987">
        <v>1228846.12</v>
      </c>
      <c r="D22" s="976" t="s">
        <v>653</v>
      </c>
    </row>
    <row r="23" ht="14.75" customHeight="1" spans="1:4">
      <c r="A23" s="976" t="s">
        <v>651</v>
      </c>
      <c r="B23" s="976" t="s">
        <v>739</v>
      </c>
      <c r="C23" s="987">
        <v>591666.65</v>
      </c>
      <c r="D23" s="976" t="s">
        <v>653</v>
      </c>
    </row>
    <row r="24" ht="14.75" customHeight="1" spans="1:4">
      <c r="A24" s="976" t="s">
        <v>660</v>
      </c>
      <c r="B24" s="976" t="s">
        <v>742</v>
      </c>
      <c r="C24" s="987">
        <v>1132478.62</v>
      </c>
      <c r="D24" s="976" t="s">
        <v>682</v>
      </c>
    </row>
    <row r="25" ht="14.75" customHeight="1" spans="1:4">
      <c r="A25" s="976" t="s">
        <v>668</v>
      </c>
      <c r="B25" s="976" t="s">
        <v>747</v>
      </c>
      <c r="C25" s="987">
        <v>1983000</v>
      </c>
      <c r="D25" s="976" t="s">
        <v>670</v>
      </c>
    </row>
    <row r="26" ht="14.75" customHeight="1" spans="1:4">
      <c r="A26" s="976" t="s">
        <v>665</v>
      </c>
      <c r="B26" s="976" t="s">
        <v>743</v>
      </c>
      <c r="C26" s="987">
        <v>918803.5</v>
      </c>
      <c r="D26" s="976" t="s">
        <v>656</v>
      </c>
    </row>
    <row r="27" ht="14.75" customHeight="1" spans="1:4">
      <c r="A27" s="976" t="s">
        <v>674</v>
      </c>
      <c r="B27" s="976" t="s">
        <v>748</v>
      </c>
      <c r="C27" s="987">
        <v>504273.31</v>
      </c>
      <c r="D27" s="976" t="s">
        <v>647</v>
      </c>
    </row>
    <row r="28" ht="14.75" customHeight="1" spans="1:4">
      <c r="A28" s="976" t="s">
        <v>674</v>
      </c>
      <c r="B28" s="976" t="s">
        <v>752</v>
      </c>
      <c r="C28" s="987">
        <v>504273.31</v>
      </c>
      <c r="D28" s="976" t="s">
        <v>647</v>
      </c>
    </row>
    <row r="29" ht="14.75" customHeight="1" spans="1:4">
      <c r="A29" s="976" t="s">
        <v>753</v>
      </c>
      <c r="B29" s="976" t="s">
        <v>683</v>
      </c>
      <c r="C29" s="987">
        <v>1040401.71</v>
      </c>
      <c r="D29" s="976" t="s">
        <v>679</v>
      </c>
    </row>
    <row r="30" ht="14.75" customHeight="1" spans="1:4">
      <c r="A30" s="976" t="s">
        <v>680</v>
      </c>
      <c r="B30" s="976"/>
      <c r="C30" s="987">
        <f>SUM(C21:C29)</f>
        <v>8715709.03</v>
      </c>
      <c r="D30" s="976"/>
    </row>
    <row r="31" ht="14.75" customHeight="1"/>
    <row r="32" ht="14.75" customHeight="1"/>
    <row r="33" ht="14.75" customHeight="1"/>
  </sheetData>
  <mergeCells count="2">
    <mergeCell ref="A1:B1"/>
    <mergeCell ref="A19:D19"/>
  </mergeCells>
  <pageMargins left="0.707638888888889" right="0.707638888888889" top="0.747916666666667" bottom="0.747916666666667" header="0.313888888888889" footer="0.313888888888889"/>
  <pageSetup paperSize="9" scale="90" orientation="landscape"/>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F12" sqref="F12"/>
    </sheetView>
  </sheetViews>
  <sheetFormatPr defaultColWidth="9" defaultRowHeight="15.75"/>
  <sheetData/>
  <pageMargins left="0.699305555555556" right="0.699305555555556"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J42"/>
  <sheetViews>
    <sheetView topLeftCell="A7" workbookViewId="0">
      <selection activeCell="B54" sqref="B54:E54"/>
    </sheetView>
  </sheetViews>
  <sheetFormatPr defaultColWidth="8.58333333333333" defaultRowHeight="11.75" customHeight="1"/>
  <cols>
    <col min="1" max="1" width="32.6666666666667" style="950" customWidth="1"/>
    <col min="2" max="2" width="23.0833333333333" style="950" customWidth="1"/>
    <col min="3" max="3" width="13.8333333333333" style="950" customWidth="1"/>
    <col min="4" max="4" width="13.1666666666667" style="950" customWidth="1"/>
    <col min="5" max="5" width="18.1666666666667" style="950" customWidth="1"/>
    <col min="6" max="6" width="17.0833333333333" style="950" customWidth="1"/>
    <col min="7" max="7" width="13.1666666666667" style="950" customWidth="1"/>
    <col min="8" max="8" width="12.0833333333333" style="950" customWidth="1"/>
    <col min="9" max="9" width="16.0833333333333" style="950" customWidth="1"/>
    <col min="10" max="16384" width="8.58333333333333" style="950"/>
  </cols>
  <sheetData>
    <row r="1" customHeight="1" spans="1:4">
      <c r="A1" s="966" t="s">
        <v>763</v>
      </c>
      <c r="B1" s="966"/>
      <c r="D1" s="950" t="s">
        <v>764</v>
      </c>
    </row>
    <row r="2" customHeight="1" spans="1:6">
      <c r="A2" s="967" t="s">
        <v>765</v>
      </c>
      <c r="B2" s="968">
        <v>201909.41</v>
      </c>
      <c r="D2" s="950" t="s">
        <v>766</v>
      </c>
      <c r="E2" s="969">
        <f>B3+B4+B5+B7+B8+B12+B14+B6</f>
        <v>9437710.41</v>
      </c>
      <c r="F2" s="970"/>
    </row>
    <row r="3" customHeight="1" spans="1:6">
      <c r="A3" s="967" t="s">
        <v>767</v>
      </c>
      <c r="B3" s="968">
        <v>2470842.67</v>
      </c>
      <c r="D3" s="971" t="s">
        <v>710</v>
      </c>
      <c r="E3" s="970">
        <f>E2-B6</f>
        <v>8659932.63</v>
      </c>
      <c r="F3" s="970"/>
    </row>
    <row r="4" customHeight="1" spans="1:2">
      <c r="A4" s="967" t="s">
        <v>768</v>
      </c>
      <c r="B4" s="968">
        <v>2410256.39</v>
      </c>
    </row>
    <row r="5" customHeight="1" spans="1:2">
      <c r="A5" s="967" t="s">
        <v>769</v>
      </c>
      <c r="B5" s="968">
        <v>2185392.35</v>
      </c>
    </row>
    <row r="6" customHeight="1" spans="1:2">
      <c r="A6" s="967" t="s">
        <v>770</v>
      </c>
      <c r="B6" s="968">
        <v>777777.78</v>
      </c>
    </row>
    <row r="7" customHeight="1" spans="1:9">
      <c r="A7" s="967" t="s">
        <v>771</v>
      </c>
      <c r="B7" s="968">
        <v>54585.85</v>
      </c>
      <c r="D7" s="950" t="s">
        <v>772</v>
      </c>
      <c r="E7" s="950" t="s">
        <v>773</v>
      </c>
      <c r="F7" s="950" t="s">
        <v>774</v>
      </c>
      <c r="G7" s="950" t="s">
        <v>775</v>
      </c>
      <c r="H7" s="950" t="s">
        <v>776</v>
      </c>
      <c r="I7" s="950" t="s">
        <v>777</v>
      </c>
    </row>
    <row r="8" customHeight="1" spans="1:9">
      <c r="A8" s="967" t="s">
        <v>778</v>
      </c>
      <c r="B8" s="968">
        <v>168274.24</v>
      </c>
      <c r="C8" s="972" t="s">
        <v>779</v>
      </c>
      <c r="D8" s="970">
        <v>102823.63</v>
      </c>
      <c r="E8" s="970">
        <v>186852.39</v>
      </c>
      <c r="F8" s="970">
        <v>2064.97</v>
      </c>
      <c r="G8" s="970">
        <v>4185.19</v>
      </c>
      <c r="H8" s="970"/>
      <c r="I8" s="970">
        <v>5868.62</v>
      </c>
    </row>
    <row r="9" customHeight="1" spans="1:9">
      <c r="A9" s="967" t="s">
        <v>780</v>
      </c>
      <c r="B9" s="968">
        <v>63787.71</v>
      </c>
      <c r="C9" s="972" t="s">
        <v>781</v>
      </c>
      <c r="D9" s="970">
        <v>199783.95</v>
      </c>
      <c r="E9" s="970">
        <v>135709.53</v>
      </c>
      <c r="F9" s="970">
        <v>8731.78</v>
      </c>
      <c r="G9" s="970">
        <v>527809</v>
      </c>
      <c r="H9" s="970">
        <v>22972.78</v>
      </c>
      <c r="I9" s="970">
        <v>54725.09</v>
      </c>
    </row>
    <row r="10" customHeight="1" spans="1:3">
      <c r="A10" s="967" t="s">
        <v>782</v>
      </c>
      <c r="B10" s="968">
        <v>44884.63</v>
      </c>
      <c r="C10" s="972"/>
    </row>
    <row r="11" customHeight="1" spans="1:3">
      <c r="A11" s="967" t="s">
        <v>783</v>
      </c>
      <c r="B11" s="968">
        <v>382372.39</v>
      </c>
      <c r="C11" s="972"/>
    </row>
    <row r="12" customHeight="1" spans="1:3">
      <c r="A12" s="967" t="s">
        <v>784</v>
      </c>
      <c r="B12" s="968">
        <v>1068786.33</v>
      </c>
      <c r="C12" s="972"/>
    </row>
    <row r="13" customHeight="1" spans="1:3">
      <c r="A13" s="967" t="s">
        <v>785</v>
      </c>
      <c r="B13" s="968">
        <v>126691.2</v>
      </c>
      <c r="C13" s="972"/>
    </row>
    <row r="14" customHeight="1" spans="1:2">
      <c r="A14" s="967" t="s">
        <v>786</v>
      </c>
      <c r="B14" s="968">
        <f>SUM(D8:I8)</f>
        <v>301794.8</v>
      </c>
    </row>
    <row r="15" customHeight="1" spans="1:2">
      <c r="A15" s="967" t="s">
        <v>787</v>
      </c>
      <c r="B15" s="968">
        <f>SUM(D9:I9)</f>
        <v>949732.13</v>
      </c>
    </row>
    <row r="16" customHeight="1" spans="1:2">
      <c r="A16" s="967" t="s">
        <v>788</v>
      </c>
      <c r="B16" s="968">
        <v>52037.34</v>
      </c>
    </row>
    <row r="17" customHeight="1" spans="1:4">
      <c r="A17" s="967" t="s">
        <v>789</v>
      </c>
      <c r="B17" s="968">
        <f>SUM(B2:B16)</f>
        <v>11259125.22</v>
      </c>
      <c r="C17" s="973"/>
      <c r="D17" s="974"/>
    </row>
    <row r="18" ht="11.65" customHeight="1" spans="1:4">
      <c r="A18" s="967"/>
      <c r="B18" s="968"/>
      <c r="C18" s="973"/>
      <c r="D18" s="974"/>
    </row>
    <row r="19" s="965" customFormat="1" ht="13.5" customHeight="1" spans="2:2">
      <c r="B19" s="936"/>
    </row>
    <row r="20" s="965" customFormat="1" ht="13.5" customHeight="1" spans="1:7">
      <c r="A20" s="975" t="s">
        <v>790</v>
      </c>
      <c r="B20" s="975"/>
      <c r="C20" s="975"/>
      <c r="D20" s="975"/>
      <c r="F20" s="947">
        <v>44926</v>
      </c>
      <c r="G20" s="938" t="s">
        <v>737</v>
      </c>
    </row>
    <row r="21" s="965" customFormat="1" ht="13.5" customHeight="1" spans="1:9">
      <c r="A21" s="976" t="s">
        <v>636</v>
      </c>
      <c r="B21" s="976" t="s">
        <v>637</v>
      </c>
      <c r="C21" s="976" t="s">
        <v>638</v>
      </c>
      <c r="D21" s="976" t="s">
        <v>735</v>
      </c>
      <c r="E21" s="950"/>
      <c r="F21" s="950"/>
      <c r="G21" s="950"/>
      <c r="H21" s="950"/>
      <c r="I21" s="950"/>
    </row>
    <row r="22" s="965" customFormat="1" ht="13.5" customHeight="1" spans="1:9">
      <c r="A22" s="976" t="s">
        <v>685</v>
      </c>
      <c r="B22" s="976" t="s">
        <v>739</v>
      </c>
      <c r="C22" s="953">
        <v>1111111.09</v>
      </c>
      <c r="D22" s="976" t="s">
        <v>686</v>
      </c>
      <c r="E22" s="950"/>
      <c r="F22" s="953">
        <v>1200000</v>
      </c>
      <c r="G22" s="953">
        <f>F22/1.13</f>
        <v>1061946.90265487</v>
      </c>
      <c r="H22" s="950"/>
      <c r="I22" s="950"/>
    </row>
    <row r="23" s="965" customFormat="1" ht="13.5" customHeight="1" spans="1:9">
      <c r="A23" s="976" t="s">
        <v>687</v>
      </c>
      <c r="B23" s="976" t="s">
        <v>791</v>
      </c>
      <c r="C23" s="953">
        <v>641025.64</v>
      </c>
      <c r="D23" s="976" t="s">
        <v>688</v>
      </c>
      <c r="E23" s="950"/>
      <c r="F23" s="953">
        <v>720000</v>
      </c>
      <c r="G23" s="953">
        <f t="shared" ref="G23:G27" si="0">F23/1.13</f>
        <v>637168.14159292</v>
      </c>
      <c r="H23" s="950"/>
      <c r="I23" s="950"/>
    </row>
    <row r="24" s="965" customFormat="1" ht="13.5" customHeight="1" spans="1:9">
      <c r="A24" s="976" t="s">
        <v>689</v>
      </c>
      <c r="B24" s="976" t="s">
        <v>792</v>
      </c>
      <c r="C24" s="953">
        <v>495726.5</v>
      </c>
      <c r="D24" s="976" t="s">
        <v>691</v>
      </c>
      <c r="E24" s="950"/>
      <c r="F24" s="953">
        <v>560000</v>
      </c>
      <c r="G24" s="953">
        <f t="shared" si="0"/>
        <v>495575.221238938</v>
      </c>
      <c r="H24" s="950"/>
      <c r="I24" s="950"/>
    </row>
    <row r="25" s="965" customFormat="1" ht="13.5" customHeight="1" spans="1:9">
      <c r="A25" s="976" t="s">
        <v>692</v>
      </c>
      <c r="B25" s="976" t="s">
        <v>793</v>
      </c>
      <c r="C25" s="953">
        <v>162393.16</v>
      </c>
      <c r="D25" s="976" t="s">
        <v>694</v>
      </c>
      <c r="E25" s="950"/>
      <c r="F25" s="953">
        <v>200000</v>
      </c>
      <c r="G25" s="953">
        <f t="shared" si="0"/>
        <v>176991.150442478</v>
      </c>
      <c r="H25" s="950"/>
      <c r="I25" s="950"/>
    </row>
    <row r="26" s="965" customFormat="1" ht="13.5" customHeight="1" spans="1:9">
      <c r="A26" s="976" t="s">
        <v>668</v>
      </c>
      <c r="B26" s="977" t="s">
        <v>695</v>
      </c>
      <c r="C26" s="978">
        <v>1965900</v>
      </c>
      <c r="D26" s="976" t="s">
        <v>696</v>
      </c>
      <c r="E26" s="950"/>
      <c r="F26" s="953">
        <v>2100000</v>
      </c>
      <c r="G26" s="953">
        <f t="shared" si="0"/>
        <v>1858407.07964602</v>
      </c>
      <c r="H26" s="950"/>
      <c r="I26" s="950"/>
    </row>
    <row r="27" s="965" customFormat="1" ht="13.5" customHeight="1" spans="1:9">
      <c r="A27" s="976" t="s">
        <v>753</v>
      </c>
      <c r="B27" s="976" t="s">
        <v>683</v>
      </c>
      <c r="C27" s="953">
        <v>1068786.33</v>
      </c>
      <c r="D27" s="976" t="s">
        <v>662</v>
      </c>
      <c r="E27" s="950"/>
      <c r="F27" s="953">
        <v>1100000</v>
      </c>
      <c r="G27" s="953">
        <f t="shared" si="0"/>
        <v>973451.327433628</v>
      </c>
      <c r="H27" s="950"/>
      <c r="I27" s="950"/>
    </row>
    <row r="28" s="965" customFormat="1" ht="13.5" customHeight="1" spans="1:9">
      <c r="A28" s="976" t="s">
        <v>680</v>
      </c>
      <c r="B28" s="976"/>
      <c r="C28" s="979">
        <f>SUM(C22:C27)</f>
        <v>5444942.72</v>
      </c>
      <c r="D28" s="976"/>
      <c r="E28" s="950"/>
      <c r="F28" s="953"/>
      <c r="G28" s="953">
        <f>SUM(G22:G27)</f>
        <v>5203539.82300885</v>
      </c>
      <c r="H28" s="950"/>
      <c r="I28" s="950"/>
    </row>
    <row r="29" s="965" customFormat="1" ht="13.5" customHeight="1" spans="5:9">
      <c r="E29" s="950"/>
      <c r="F29" s="938"/>
      <c r="G29" s="958"/>
      <c r="H29" s="950"/>
      <c r="I29" s="950"/>
    </row>
    <row r="30" s="965" customFormat="1" ht="13.5" customHeight="1" spans="5:10">
      <c r="E30" s="950"/>
      <c r="F30" s="958" t="s">
        <v>754</v>
      </c>
      <c r="G30" s="958">
        <f>ROUND(G28,-4)</f>
        <v>5200000</v>
      </c>
      <c r="H30" s="958"/>
      <c r="I30" s="958"/>
      <c r="J30" s="958"/>
    </row>
    <row r="31" s="965" customFormat="1" ht="13.5" customHeight="1" spans="5:10">
      <c r="E31" s="950"/>
      <c r="F31" s="958" t="s">
        <v>794</v>
      </c>
      <c r="G31" s="958">
        <f>B15</f>
        <v>949732.13</v>
      </c>
      <c r="H31" s="958"/>
      <c r="I31" s="958"/>
      <c r="J31" s="958"/>
    </row>
    <row r="32" s="965" customFormat="1" ht="13.5" customHeight="1" spans="5:10">
      <c r="E32" s="950"/>
      <c r="F32" s="959" t="s">
        <v>795</v>
      </c>
      <c r="G32" s="960">
        <f>YM8015成本汇总!G34</f>
        <v>1.05660720830798</v>
      </c>
      <c r="H32" s="958"/>
      <c r="I32" s="958"/>
      <c r="J32" s="958"/>
    </row>
    <row r="33" s="965" customFormat="1" ht="13.5" customHeight="1" spans="5:10">
      <c r="E33" s="950"/>
      <c r="F33" s="958" t="s">
        <v>757</v>
      </c>
      <c r="G33" s="958">
        <f>G31*G32</f>
        <v>1003493.8145197</v>
      </c>
      <c r="H33" s="958"/>
      <c r="I33" s="958"/>
      <c r="J33" s="958"/>
    </row>
    <row r="34" s="965" customFormat="1" ht="13.5" customHeight="1" spans="5:10">
      <c r="E34" s="950"/>
      <c r="F34" s="959" t="s">
        <v>796</v>
      </c>
      <c r="G34" s="958">
        <f>G33+G30</f>
        <v>6203493.8145197</v>
      </c>
      <c r="H34" s="958"/>
      <c r="I34" s="958"/>
      <c r="J34" s="958"/>
    </row>
    <row r="35" s="965" customFormat="1" ht="13.5" customHeight="1" spans="5:10">
      <c r="E35" s="950"/>
      <c r="F35" s="959" t="s">
        <v>760</v>
      </c>
      <c r="G35" s="958">
        <f>YM8015成本汇总!I37</f>
        <v>0.1</v>
      </c>
      <c r="H35" s="958"/>
      <c r="I35" s="958"/>
      <c r="J35" s="958"/>
    </row>
    <row r="36" s="965" customFormat="1" ht="13.5" customHeight="1" spans="5:10">
      <c r="E36" s="950"/>
      <c r="F36" s="959" t="s">
        <v>760</v>
      </c>
      <c r="G36" s="958">
        <f>G35*G34</f>
        <v>620349.38145197</v>
      </c>
      <c r="H36" s="958"/>
      <c r="I36" s="958"/>
      <c r="J36" s="958"/>
    </row>
    <row r="37" s="965" customFormat="1" ht="13.5" customHeight="1" spans="5:10">
      <c r="E37" s="950"/>
      <c r="F37" s="961" t="s">
        <v>508</v>
      </c>
      <c r="G37" s="961">
        <f>G36+G34</f>
        <v>6823843.19597167</v>
      </c>
      <c r="H37" s="958"/>
      <c r="I37" s="958"/>
      <c r="J37" s="958"/>
    </row>
    <row r="38" s="965" customFormat="1" ht="13.5" customHeight="1" spans="5:10">
      <c r="E38" s="950"/>
      <c r="F38" s="958"/>
      <c r="G38" s="958"/>
      <c r="H38" s="958"/>
      <c r="I38" s="958"/>
      <c r="J38" s="958"/>
    </row>
    <row r="39" s="965" customFormat="1" ht="13.5" customHeight="1" spans="5:10">
      <c r="E39" s="950"/>
      <c r="F39" s="958"/>
      <c r="G39" s="958"/>
      <c r="H39" s="958"/>
      <c r="I39" s="958"/>
      <c r="J39" s="958"/>
    </row>
    <row r="40" s="965" customFormat="1" ht="13.5" customHeight="1" spans="5:9">
      <c r="E40" s="950"/>
      <c r="F40" s="950"/>
      <c r="G40" s="950"/>
      <c r="H40" s="950"/>
      <c r="I40" s="950"/>
    </row>
    <row r="41" s="965" customFormat="1" customHeight="1" spans="5:9">
      <c r="E41" s="950"/>
      <c r="F41" s="950"/>
      <c r="G41" s="950"/>
      <c r="H41" s="950"/>
      <c r="I41" s="950"/>
    </row>
    <row r="42" s="965" customFormat="1" customHeight="1" spans="5:9">
      <c r="E42" s="950"/>
      <c r="F42" s="950"/>
      <c r="G42" s="950"/>
      <c r="H42" s="950"/>
      <c r="I42" s="950"/>
    </row>
  </sheetData>
  <mergeCells count="2">
    <mergeCell ref="A1:B1"/>
    <mergeCell ref="A20:D20"/>
  </mergeCells>
  <pageMargins left="0.707638888888889" right="0.707638888888889" top="0.747916666666667" bottom="0.747916666666667" header="0.313888888888889" footer="0.313888888888889"/>
  <pageSetup paperSize="9" scale="90" orientation="landscape"/>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I37"/>
  <sheetViews>
    <sheetView workbookViewId="0">
      <selection activeCell="B54" sqref="B54:E54"/>
    </sheetView>
  </sheetViews>
  <sheetFormatPr defaultColWidth="8.58333333333333" defaultRowHeight="12"/>
  <cols>
    <col min="1" max="1" width="26.0833333333333" style="929" customWidth="1"/>
    <col min="2" max="2" width="18.5" style="929" customWidth="1"/>
    <col min="3" max="3" width="15.25" style="936" customWidth="1"/>
    <col min="4" max="4" width="13.5" style="929" customWidth="1"/>
    <col min="5" max="5" width="14.1666666666667" style="929" customWidth="1"/>
    <col min="6" max="6" width="10.4166666666667" style="929" customWidth="1"/>
    <col min="7" max="7" width="11.5" style="929" customWidth="1"/>
    <col min="8" max="9" width="10.4166666666667" style="929" customWidth="1"/>
    <col min="10" max="256" width="8.58333333333333" style="929"/>
    <col min="257" max="257" width="26.0833333333333" style="929" customWidth="1"/>
    <col min="258" max="258" width="18.5" style="929" customWidth="1"/>
    <col min="259" max="259" width="15.25" style="929" customWidth="1"/>
    <col min="260" max="260" width="13.5" style="929" customWidth="1"/>
    <col min="261" max="261" width="14.1666666666667" style="929" customWidth="1"/>
    <col min="262" max="262" width="10.4166666666667" style="929" customWidth="1"/>
    <col min="263" max="263" width="11.5" style="929" customWidth="1"/>
    <col min="264" max="265" width="10.4166666666667" style="929" customWidth="1"/>
    <col min="266" max="512" width="8.58333333333333" style="929"/>
    <col min="513" max="513" width="26.0833333333333" style="929" customWidth="1"/>
    <col min="514" max="514" width="18.5" style="929" customWidth="1"/>
    <col min="515" max="515" width="15.25" style="929" customWidth="1"/>
    <col min="516" max="516" width="13.5" style="929" customWidth="1"/>
    <col min="517" max="517" width="14.1666666666667" style="929" customWidth="1"/>
    <col min="518" max="518" width="10.4166666666667" style="929" customWidth="1"/>
    <col min="519" max="519" width="11.5" style="929" customWidth="1"/>
    <col min="520" max="521" width="10.4166666666667" style="929" customWidth="1"/>
    <col min="522" max="768" width="8.58333333333333" style="929"/>
    <col min="769" max="769" width="26.0833333333333" style="929" customWidth="1"/>
    <col min="770" max="770" width="18.5" style="929" customWidth="1"/>
    <col min="771" max="771" width="15.25" style="929" customWidth="1"/>
    <col min="772" max="772" width="13.5" style="929" customWidth="1"/>
    <col min="773" max="773" width="14.1666666666667" style="929" customWidth="1"/>
    <col min="774" max="774" width="10.4166666666667" style="929" customWidth="1"/>
    <col min="775" max="775" width="11.5" style="929" customWidth="1"/>
    <col min="776" max="777" width="10.4166666666667" style="929" customWidth="1"/>
    <col min="778" max="1024" width="8.58333333333333" style="929"/>
    <col min="1025" max="1025" width="26.0833333333333" style="929" customWidth="1"/>
    <col min="1026" max="1026" width="18.5" style="929" customWidth="1"/>
    <col min="1027" max="1027" width="15.25" style="929" customWidth="1"/>
    <col min="1028" max="1028" width="13.5" style="929" customWidth="1"/>
    <col min="1029" max="1029" width="14.1666666666667" style="929" customWidth="1"/>
    <col min="1030" max="1030" width="10.4166666666667" style="929" customWidth="1"/>
    <col min="1031" max="1031" width="11.5" style="929" customWidth="1"/>
    <col min="1032" max="1033" width="10.4166666666667" style="929" customWidth="1"/>
    <col min="1034" max="1280" width="8.58333333333333" style="929"/>
    <col min="1281" max="1281" width="26.0833333333333" style="929" customWidth="1"/>
    <col min="1282" max="1282" width="18.5" style="929" customWidth="1"/>
    <col min="1283" max="1283" width="15.25" style="929" customWidth="1"/>
    <col min="1284" max="1284" width="13.5" style="929" customWidth="1"/>
    <col min="1285" max="1285" width="14.1666666666667" style="929" customWidth="1"/>
    <col min="1286" max="1286" width="10.4166666666667" style="929" customWidth="1"/>
    <col min="1287" max="1287" width="11.5" style="929" customWidth="1"/>
    <col min="1288" max="1289" width="10.4166666666667" style="929" customWidth="1"/>
    <col min="1290" max="1536" width="8.58333333333333" style="929"/>
    <col min="1537" max="1537" width="26.0833333333333" style="929" customWidth="1"/>
    <col min="1538" max="1538" width="18.5" style="929" customWidth="1"/>
    <col min="1539" max="1539" width="15.25" style="929" customWidth="1"/>
    <col min="1540" max="1540" width="13.5" style="929" customWidth="1"/>
    <col min="1541" max="1541" width="14.1666666666667" style="929" customWidth="1"/>
    <col min="1542" max="1542" width="10.4166666666667" style="929" customWidth="1"/>
    <col min="1543" max="1543" width="11.5" style="929" customWidth="1"/>
    <col min="1544" max="1545" width="10.4166666666667" style="929" customWidth="1"/>
    <col min="1546" max="1792" width="8.58333333333333" style="929"/>
    <col min="1793" max="1793" width="26.0833333333333" style="929" customWidth="1"/>
    <col min="1794" max="1794" width="18.5" style="929" customWidth="1"/>
    <col min="1795" max="1795" width="15.25" style="929" customWidth="1"/>
    <col min="1796" max="1796" width="13.5" style="929" customWidth="1"/>
    <col min="1797" max="1797" width="14.1666666666667" style="929" customWidth="1"/>
    <col min="1798" max="1798" width="10.4166666666667" style="929" customWidth="1"/>
    <col min="1799" max="1799" width="11.5" style="929" customWidth="1"/>
    <col min="1800" max="1801" width="10.4166666666667" style="929" customWidth="1"/>
    <col min="1802" max="2048" width="8.58333333333333" style="929"/>
    <col min="2049" max="2049" width="26.0833333333333" style="929" customWidth="1"/>
    <col min="2050" max="2050" width="18.5" style="929" customWidth="1"/>
    <col min="2051" max="2051" width="15.25" style="929" customWidth="1"/>
    <col min="2052" max="2052" width="13.5" style="929" customWidth="1"/>
    <col min="2053" max="2053" width="14.1666666666667" style="929" customWidth="1"/>
    <col min="2054" max="2054" width="10.4166666666667" style="929" customWidth="1"/>
    <col min="2055" max="2055" width="11.5" style="929" customWidth="1"/>
    <col min="2056" max="2057" width="10.4166666666667" style="929" customWidth="1"/>
    <col min="2058" max="2304" width="8.58333333333333" style="929"/>
    <col min="2305" max="2305" width="26.0833333333333" style="929" customWidth="1"/>
    <col min="2306" max="2306" width="18.5" style="929" customWidth="1"/>
    <col min="2307" max="2307" width="15.25" style="929" customWidth="1"/>
    <col min="2308" max="2308" width="13.5" style="929" customWidth="1"/>
    <col min="2309" max="2309" width="14.1666666666667" style="929" customWidth="1"/>
    <col min="2310" max="2310" width="10.4166666666667" style="929" customWidth="1"/>
    <col min="2311" max="2311" width="11.5" style="929" customWidth="1"/>
    <col min="2312" max="2313" width="10.4166666666667" style="929" customWidth="1"/>
    <col min="2314" max="2560" width="8.58333333333333" style="929"/>
    <col min="2561" max="2561" width="26.0833333333333" style="929" customWidth="1"/>
    <col min="2562" max="2562" width="18.5" style="929" customWidth="1"/>
    <col min="2563" max="2563" width="15.25" style="929" customWidth="1"/>
    <col min="2564" max="2564" width="13.5" style="929" customWidth="1"/>
    <col min="2565" max="2565" width="14.1666666666667" style="929" customWidth="1"/>
    <col min="2566" max="2566" width="10.4166666666667" style="929" customWidth="1"/>
    <col min="2567" max="2567" width="11.5" style="929" customWidth="1"/>
    <col min="2568" max="2569" width="10.4166666666667" style="929" customWidth="1"/>
    <col min="2570" max="2816" width="8.58333333333333" style="929"/>
    <col min="2817" max="2817" width="26.0833333333333" style="929" customWidth="1"/>
    <col min="2818" max="2818" width="18.5" style="929" customWidth="1"/>
    <col min="2819" max="2819" width="15.25" style="929" customWidth="1"/>
    <col min="2820" max="2820" width="13.5" style="929" customWidth="1"/>
    <col min="2821" max="2821" width="14.1666666666667" style="929" customWidth="1"/>
    <col min="2822" max="2822" width="10.4166666666667" style="929" customWidth="1"/>
    <col min="2823" max="2823" width="11.5" style="929" customWidth="1"/>
    <col min="2824" max="2825" width="10.4166666666667" style="929" customWidth="1"/>
    <col min="2826" max="3072" width="8.58333333333333" style="929"/>
    <col min="3073" max="3073" width="26.0833333333333" style="929" customWidth="1"/>
    <col min="3074" max="3074" width="18.5" style="929" customWidth="1"/>
    <col min="3075" max="3075" width="15.25" style="929" customWidth="1"/>
    <col min="3076" max="3076" width="13.5" style="929" customWidth="1"/>
    <col min="3077" max="3077" width="14.1666666666667" style="929" customWidth="1"/>
    <col min="3078" max="3078" width="10.4166666666667" style="929" customWidth="1"/>
    <col min="3079" max="3079" width="11.5" style="929" customWidth="1"/>
    <col min="3080" max="3081" width="10.4166666666667" style="929" customWidth="1"/>
    <col min="3082" max="3328" width="8.58333333333333" style="929"/>
    <col min="3329" max="3329" width="26.0833333333333" style="929" customWidth="1"/>
    <col min="3330" max="3330" width="18.5" style="929" customWidth="1"/>
    <col min="3331" max="3331" width="15.25" style="929" customWidth="1"/>
    <col min="3332" max="3332" width="13.5" style="929" customWidth="1"/>
    <col min="3333" max="3333" width="14.1666666666667" style="929" customWidth="1"/>
    <col min="3334" max="3334" width="10.4166666666667" style="929" customWidth="1"/>
    <col min="3335" max="3335" width="11.5" style="929" customWidth="1"/>
    <col min="3336" max="3337" width="10.4166666666667" style="929" customWidth="1"/>
    <col min="3338" max="3584" width="8.58333333333333" style="929"/>
    <col min="3585" max="3585" width="26.0833333333333" style="929" customWidth="1"/>
    <col min="3586" max="3586" width="18.5" style="929" customWidth="1"/>
    <col min="3587" max="3587" width="15.25" style="929" customWidth="1"/>
    <col min="3588" max="3588" width="13.5" style="929" customWidth="1"/>
    <col min="3589" max="3589" width="14.1666666666667" style="929" customWidth="1"/>
    <col min="3590" max="3590" width="10.4166666666667" style="929" customWidth="1"/>
    <col min="3591" max="3591" width="11.5" style="929" customWidth="1"/>
    <col min="3592" max="3593" width="10.4166666666667" style="929" customWidth="1"/>
    <col min="3594" max="3840" width="8.58333333333333" style="929"/>
    <col min="3841" max="3841" width="26.0833333333333" style="929" customWidth="1"/>
    <col min="3842" max="3842" width="18.5" style="929" customWidth="1"/>
    <col min="3843" max="3843" width="15.25" style="929" customWidth="1"/>
    <col min="3844" max="3844" width="13.5" style="929" customWidth="1"/>
    <col min="3845" max="3845" width="14.1666666666667" style="929" customWidth="1"/>
    <col min="3846" max="3846" width="10.4166666666667" style="929" customWidth="1"/>
    <col min="3847" max="3847" width="11.5" style="929" customWidth="1"/>
    <col min="3848" max="3849" width="10.4166666666667" style="929" customWidth="1"/>
    <col min="3850" max="4096" width="8.58333333333333" style="929"/>
    <col min="4097" max="4097" width="26.0833333333333" style="929" customWidth="1"/>
    <col min="4098" max="4098" width="18.5" style="929" customWidth="1"/>
    <col min="4099" max="4099" width="15.25" style="929" customWidth="1"/>
    <col min="4100" max="4100" width="13.5" style="929" customWidth="1"/>
    <col min="4101" max="4101" width="14.1666666666667" style="929" customWidth="1"/>
    <col min="4102" max="4102" width="10.4166666666667" style="929" customWidth="1"/>
    <col min="4103" max="4103" width="11.5" style="929" customWidth="1"/>
    <col min="4104" max="4105" width="10.4166666666667" style="929" customWidth="1"/>
    <col min="4106" max="4352" width="8.58333333333333" style="929"/>
    <col min="4353" max="4353" width="26.0833333333333" style="929" customWidth="1"/>
    <col min="4354" max="4354" width="18.5" style="929" customWidth="1"/>
    <col min="4355" max="4355" width="15.25" style="929" customWidth="1"/>
    <col min="4356" max="4356" width="13.5" style="929" customWidth="1"/>
    <col min="4357" max="4357" width="14.1666666666667" style="929" customWidth="1"/>
    <col min="4358" max="4358" width="10.4166666666667" style="929" customWidth="1"/>
    <col min="4359" max="4359" width="11.5" style="929" customWidth="1"/>
    <col min="4360" max="4361" width="10.4166666666667" style="929" customWidth="1"/>
    <col min="4362" max="4608" width="8.58333333333333" style="929"/>
    <col min="4609" max="4609" width="26.0833333333333" style="929" customWidth="1"/>
    <col min="4610" max="4610" width="18.5" style="929" customWidth="1"/>
    <col min="4611" max="4611" width="15.25" style="929" customWidth="1"/>
    <col min="4612" max="4612" width="13.5" style="929" customWidth="1"/>
    <col min="4613" max="4613" width="14.1666666666667" style="929" customWidth="1"/>
    <col min="4614" max="4614" width="10.4166666666667" style="929" customWidth="1"/>
    <col min="4615" max="4615" width="11.5" style="929" customWidth="1"/>
    <col min="4616" max="4617" width="10.4166666666667" style="929" customWidth="1"/>
    <col min="4618" max="4864" width="8.58333333333333" style="929"/>
    <col min="4865" max="4865" width="26.0833333333333" style="929" customWidth="1"/>
    <col min="4866" max="4866" width="18.5" style="929" customWidth="1"/>
    <col min="4867" max="4867" width="15.25" style="929" customWidth="1"/>
    <col min="4868" max="4868" width="13.5" style="929" customWidth="1"/>
    <col min="4869" max="4869" width="14.1666666666667" style="929" customWidth="1"/>
    <col min="4870" max="4870" width="10.4166666666667" style="929" customWidth="1"/>
    <col min="4871" max="4871" width="11.5" style="929" customWidth="1"/>
    <col min="4872" max="4873" width="10.4166666666667" style="929" customWidth="1"/>
    <col min="4874" max="5120" width="8.58333333333333" style="929"/>
    <col min="5121" max="5121" width="26.0833333333333" style="929" customWidth="1"/>
    <col min="5122" max="5122" width="18.5" style="929" customWidth="1"/>
    <col min="5123" max="5123" width="15.25" style="929" customWidth="1"/>
    <col min="5124" max="5124" width="13.5" style="929" customWidth="1"/>
    <col min="5125" max="5125" width="14.1666666666667" style="929" customWidth="1"/>
    <col min="5126" max="5126" width="10.4166666666667" style="929" customWidth="1"/>
    <col min="5127" max="5127" width="11.5" style="929" customWidth="1"/>
    <col min="5128" max="5129" width="10.4166666666667" style="929" customWidth="1"/>
    <col min="5130" max="5376" width="8.58333333333333" style="929"/>
    <col min="5377" max="5377" width="26.0833333333333" style="929" customWidth="1"/>
    <col min="5378" max="5378" width="18.5" style="929" customWidth="1"/>
    <col min="5379" max="5379" width="15.25" style="929" customWidth="1"/>
    <col min="5380" max="5380" width="13.5" style="929" customWidth="1"/>
    <col min="5381" max="5381" width="14.1666666666667" style="929" customWidth="1"/>
    <col min="5382" max="5382" width="10.4166666666667" style="929" customWidth="1"/>
    <col min="5383" max="5383" width="11.5" style="929" customWidth="1"/>
    <col min="5384" max="5385" width="10.4166666666667" style="929" customWidth="1"/>
    <col min="5386" max="5632" width="8.58333333333333" style="929"/>
    <col min="5633" max="5633" width="26.0833333333333" style="929" customWidth="1"/>
    <col min="5634" max="5634" width="18.5" style="929" customWidth="1"/>
    <col min="5635" max="5635" width="15.25" style="929" customWidth="1"/>
    <col min="5636" max="5636" width="13.5" style="929" customWidth="1"/>
    <col min="5637" max="5637" width="14.1666666666667" style="929" customWidth="1"/>
    <col min="5638" max="5638" width="10.4166666666667" style="929" customWidth="1"/>
    <col min="5639" max="5639" width="11.5" style="929" customWidth="1"/>
    <col min="5640" max="5641" width="10.4166666666667" style="929" customWidth="1"/>
    <col min="5642" max="5888" width="8.58333333333333" style="929"/>
    <col min="5889" max="5889" width="26.0833333333333" style="929" customWidth="1"/>
    <col min="5890" max="5890" width="18.5" style="929" customWidth="1"/>
    <col min="5891" max="5891" width="15.25" style="929" customWidth="1"/>
    <col min="5892" max="5892" width="13.5" style="929" customWidth="1"/>
    <col min="5893" max="5893" width="14.1666666666667" style="929" customWidth="1"/>
    <col min="5894" max="5894" width="10.4166666666667" style="929" customWidth="1"/>
    <col min="5895" max="5895" width="11.5" style="929" customWidth="1"/>
    <col min="5896" max="5897" width="10.4166666666667" style="929" customWidth="1"/>
    <col min="5898" max="6144" width="8.58333333333333" style="929"/>
    <col min="6145" max="6145" width="26.0833333333333" style="929" customWidth="1"/>
    <col min="6146" max="6146" width="18.5" style="929" customWidth="1"/>
    <col min="6147" max="6147" width="15.25" style="929" customWidth="1"/>
    <col min="6148" max="6148" width="13.5" style="929" customWidth="1"/>
    <col min="6149" max="6149" width="14.1666666666667" style="929" customWidth="1"/>
    <col min="6150" max="6150" width="10.4166666666667" style="929" customWidth="1"/>
    <col min="6151" max="6151" width="11.5" style="929" customWidth="1"/>
    <col min="6152" max="6153" width="10.4166666666667" style="929" customWidth="1"/>
    <col min="6154" max="6400" width="8.58333333333333" style="929"/>
    <col min="6401" max="6401" width="26.0833333333333" style="929" customWidth="1"/>
    <col min="6402" max="6402" width="18.5" style="929" customWidth="1"/>
    <col min="6403" max="6403" width="15.25" style="929" customWidth="1"/>
    <col min="6404" max="6404" width="13.5" style="929" customWidth="1"/>
    <col min="6405" max="6405" width="14.1666666666667" style="929" customWidth="1"/>
    <col min="6406" max="6406" width="10.4166666666667" style="929" customWidth="1"/>
    <col min="6407" max="6407" width="11.5" style="929" customWidth="1"/>
    <col min="6408" max="6409" width="10.4166666666667" style="929" customWidth="1"/>
    <col min="6410" max="6656" width="8.58333333333333" style="929"/>
    <col min="6657" max="6657" width="26.0833333333333" style="929" customWidth="1"/>
    <col min="6658" max="6658" width="18.5" style="929" customWidth="1"/>
    <col min="6659" max="6659" width="15.25" style="929" customWidth="1"/>
    <col min="6660" max="6660" width="13.5" style="929" customWidth="1"/>
    <col min="6661" max="6661" width="14.1666666666667" style="929" customWidth="1"/>
    <col min="6662" max="6662" width="10.4166666666667" style="929" customWidth="1"/>
    <col min="6663" max="6663" width="11.5" style="929" customWidth="1"/>
    <col min="6664" max="6665" width="10.4166666666667" style="929" customWidth="1"/>
    <col min="6666" max="6912" width="8.58333333333333" style="929"/>
    <col min="6913" max="6913" width="26.0833333333333" style="929" customWidth="1"/>
    <col min="6914" max="6914" width="18.5" style="929" customWidth="1"/>
    <col min="6915" max="6915" width="15.25" style="929" customWidth="1"/>
    <col min="6916" max="6916" width="13.5" style="929" customWidth="1"/>
    <col min="6917" max="6917" width="14.1666666666667" style="929" customWidth="1"/>
    <col min="6918" max="6918" width="10.4166666666667" style="929" customWidth="1"/>
    <col min="6919" max="6919" width="11.5" style="929" customWidth="1"/>
    <col min="6920" max="6921" width="10.4166666666667" style="929" customWidth="1"/>
    <col min="6922" max="7168" width="8.58333333333333" style="929"/>
    <col min="7169" max="7169" width="26.0833333333333" style="929" customWidth="1"/>
    <col min="7170" max="7170" width="18.5" style="929" customWidth="1"/>
    <col min="7171" max="7171" width="15.25" style="929" customWidth="1"/>
    <col min="7172" max="7172" width="13.5" style="929" customWidth="1"/>
    <col min="7173" max="7173" width="14.1666666666667" style="929" customWidth="1"/>
    <col min="7174" max="7174" width="10.4166666666667" style="929" customWidth="1"/>
    <col min="7175" max="7175" width="11.5" style="929" customWidth="1"/>
    <col min="7176" max="7177" width="10.4166666666667" style="929" customWidth="1"/>
    <col min="7178" max="7424" width="8.58333333333333" style="929"/>
    <col min="7425" max="7425" width="26.0833333333333" style="929" customWidth="1"/>
    <col min="7426" max="7426" width="18.5" style="929" customWidth="1"/>
    <col min="7427" max="7427" width="15.25" style="929" customWidth="1"/>
    <col min="7428" max="7428" width="13.5" style="929" customWidth="1"/>
    <col min="7429" max="7429" width="14.1666666666667" style="929" customWidth="1"/>
    <col min="7430" max="7430" width="10.4166666666667" style="929" customWidth="1"/>
    <col min="7431" max="7431" width="11.5" style="929" customWidth="1"/>
    <col min="7432" max="7433" width="10.4166666666667" style="929" customWidth="1"/>
    <col min="7434" max="7680" width="8.58333333333333" style="929"/>
    <col min="7681" max="7681" width="26.0833333333333" style="929" customWidth="1"/>
    <col min="7682" max="7682" width="18.5" style="929" customWidth="1"/>
    <col min="7683" max="7683" width="15.25" style="929" customWidth="1"/>
    <col min="7684" max="7684" width="13.5" style="929" customWidth="1"/>
    <col min="7685" max="7685" width="14.1666666666667" style="929" customWidth="1"/>
    <col min="7686" max="7686" width="10.4166666666667" style="929" customWidth="1"/>
    <col min="7687" max="7687" width="11.5" style="929" customWidth="1"/>
    <col min="7688" max="7689" width="10.4166666666667" style="929" customWidth="1"/>
    <col min="7690" max="7936" width="8.58333333333333" style="929"/>
    <col min="7937" max="7937" width="26.0833333333333" style="929" customWidth="1"/>
    <col min="7938" max="7938" width="18.5" style="929" customWidth="1"/>
    <col min="7939" max="7939" width="15.25" style="929" customWidth="1"/>
    <col min="7940" max="7940" width="13.5" style="929" customWidth="1"/>
    <col min="7941" max="7941" width="14.1666666666667" style="929" customWidth="1"/>
    <col min="7942" max="7942" width="10.4166666666667" style="929" customWidth="1"/>
    <col min="7943" max="7943" width="11.5" style="929" customWidth="1"/>
    <col min="7944" max="7945" width="10.4166666666667" style="929" customWidth="1"/>
    <col min="7946" max="8192" width="8.58333333333333" style="929"/>
    <col min="8193" max="8193" width="26.0833333333333" style="929" customWidth="1"/>
    <col min="8194" max="8194" width="18.5" style="929" customWidth="1"/>
    <col min="8195" max="8195" width="15.25" style="929" customWidth="1"/>
    <col min="8196" max="8196" width="13.5" style="929" customWidth="1"/>
    <col min="8197" max="8197" width="14.1666666666667" style="929" customWidth="1"/>
    <col min="8198" max="8198" width="10.4166666666667" style="929" customWidth="1"/>
    <col min="8199" max="8199" width="11.5" style="929" customWidth="1"/>
    <col min="8200" max="8201" width="10.4166666666667" style="929" customWidth="1"/>
    <col min="8202" max="8448" width="8.58333333333333" style="929"/>
    <col min="8449" max="8449" width="26.0833333333333" style="929" customWidth="1"/>
    <col min="8450" max="8450" width="18.5" style="929" customWidth="1"/>
    <col min="8451" max="8451" width="15.25" style="929" customWidth="1"/>
    <col min="8452" max="8452" width="13.5" style="929" customWidth="1"/>
    <col min="8453" max="8453" width="14.1666666666667" style="929" customWidth="1"/>
    <col min="8454" max="8454" width="10.4166666666667" style="929" customWidth="1"/>
    <col min="8455" max="8455" width="11.5" style="929" customWidth="1"/>
    <col min="8456" max="8457" width="10.4166666666667" style="929" customWidth="1"/>
    <col min="8458" max="8704" width="8.58333333333333" style="929"/>
    <col min="8705" max="8705" width="26.0833333333333" style="929" customWidth="1"/>
    <col min="8706" max="8706" width="18.5" style="929" customWidth="1"/>
    <col min="8707" max="8707" width="15.25" style="929" customWidth="1"/>
    <col min="8708" max="8708" width="13.5" style="929" customWidth="1"/>
    <col min="8709" max="8709" width="14.1666666666667" style="929" customWidth="1"/>
    <col min="8710" max="8710" width="10.4166666666667" style="929" customWidth="1"/>
    <col min="8711" max="8711" width="11.5" style="929" customWidth="1"/>
    <col min="8712" max="8713" width="10.4166666666667" style="929" customWidth="1"/>
    <col min="8714" max="8960" width="8.58333333333333" style="929"/>
    <col min="8961" max="8961" width="26.0833333333333" style="929" customWidth="1"/>
    <col min="8962" max="8962" width="18.5" style="929" customWidth="1"/>
    <col min="8963" max="8963" width="15.25" style="929" customWidth="1"/>
    <col min="8964" max="8964" width="13.5" style="929" customWidth="1"/>
    <col min="8965" max="8965" width="14.1666666666667" style="929" customWidth="1"/>
    <col min="8966" max="8966" width="10.4166666666667" style="929" customWidth="1"/>
    <col min="8967" max="8967" width="11.5" style="929" customWidth="1"/>
    <col min="8968" max="8969" width="10.4166666666667" style="929" customWidth="1"/>
    <col min="8970" max="9216" width="8.58333333333333" style="929"/>
    <col min="9217" max="9217" width="26.0833333333333" style="929" customWidth="1"/>
    <col min="9218" max="9218" width="18.5" style="929" customWidth="1"/>
    <col min="9219" max="9219" width="15.25" style="929" customWidth="1"/>
    <col min="9220" max="9220" width="13.5" style="929" customWidth="1"/>
    <col min="9221" max="9221" width="14.1666666666667" style="929" customWidth="1"/>
    <col min="9222" max="9222" width="10.4166666666667" style="929" customWidth="1"/>
    <col min="9223" max="9223" width="11.5" style="929" customWidth="1"/>
    <col min="9224" max="9225" width="10.4166666666667" style="929" customWidth="1"/>
    <col min="9226" max="9472" width="8.58333333333333" style="929"/>
    <col min="9473" max="9473" width="26.0833333333333" style="929" customWidth="1"/>
    <col min="9474" max="9474" width="18.5" style="929" customWidth="1"/>
    <col min="9475" max="9475" width="15.25" style="929" customWidth="1"/>
    <col min="9476" max="9476" width="13.5" style="929" customWidth="1"/>
    <col min="9477" max="9477" width="14.1666666666667" style="929" customWidth="1"/>
    <col min="9478" max="9478" width="10.4166666666667" style="929" customWidth="1"/>
    <col min="9479" max="9479" width="11.5" style="929" customWidth="1"/>
    <col min="9480" max="9481" width="10.4166666666667" style="929" customWidth="1"/>
    <col min="9482" max="9728" width="8.58333333333333" style="929"/>
    <col min="9729" max="9729" width="26.0833333333333" style="929" customWidth="1"/>
    <col min="9730" max="9730" width="18.5" style="929" customWidth="1"/>
    <col min="9731" max="9731" width="15.25" style="929" customWidth="1"/>
    <col min="9732" max="9732" width="13.5" style="929" customWidth="1"/>
    <col min="9733" max="9733" width="14.1666666666667" style="929" customWidth="1"/>
    <col min="9734" max="9734" width="10.4166666666667" style="929" customWidth="1"/>
    <col min="9735" max="9735" width="11.5" style="929" customWidth="1"/>
    <col min="9736" max="9737" width="10.4166666666667" style="929" customWidth="1"/>
    <col min="9738" max="9984" width="8.58333333333333" style="929"/>
    <col min="9985" max="9985" width="26.0833333333333" style="929" customWidth="1"/>
    <col min="9986" max="9986" width="18.5" style="929" customWidth="1"/>
    <col min="9987" max="9987" width="15.25" style="929" customWidth="1"/>
    <col min="9988" max="9988" width="13.5" style="929" customWidth="1"/>
    <col min="9989" max="9989" width="14.1666666666667" style="929" customWidth="1"/>
    <col min="9990" max="9990" width="10.4166666666667" style="929" customWidth="1"/>
    <col min="9991" max="9991" width="11.5" style="929" customWidth="1"/>
    <col min="9992" max="9993" width="10.4166666666667" style="929" customWidth="1"/>
    <col min="9994" max="10240" width="8.58333333333333" style="929"/>
    <col min="10241" max="10241" width="26.0833333333333" style="929" customWidth="1"/>
    <col min="10242" max="10242" width="18.5" style="929" customWidth="1"/>
    <col min="10243" max="10243" width="15.25" style="929" customWidth="1"/>
    <col min="10244" max="10244" width="13.5" style="929" customWidth="1"/>
    <col min="10245" max="10245" width="14.1666666666667" style="929" customWidth="1"/>
    <col min="10246" max="10246" width="10.4166666666667" style="929" customWidth="1"/>
    <col min="10247" max="10247" width="11.5" style="929" customWidth="1"/>
    <col min="10248" max="10249" width="10.4166666666667" style="929" customWidth="1"/>
    <col min="10250" max="10496" width="8.58333333333333" style="929"/>
    <col min="10497" max="10497" width="26.0833333333333" style="929" customWidth="1"/>
    <col min="10498" max="10498" width="18.5" style="929" customWidth="1"/>
    <col min="10499" max="10499" width="15.25" style="929" customWidth="1"/>
    <col min="10500" max="10500" width="13.5" style="929" customWidth="1"/>
    <col min="10501" max="10501" width="14.1666666666667" style="929" customWidth="1"/>
    <col min="10502" max="10502" width="10.4166666666667" style="929" customWidth="1"/>
    <col min="10503" max="10503" width="11.5" style="929" customWidth="1"/>
    <col min="10504" max="10505" width="10.4166666666667" style="929" customWidth="1"/>
    <col min="10506" max="10752" width="8.58333333333333" style="929"/>
    <col min="10753" max="10753" width="26.0833333333333" style="929" customWidth="1"/>
    <col min="10754" max="10754" width="18.5" style="929" customWidth="1"/>
    <col min="10755" max="10755" width="15.25" style="929" customWidth="1"/>
    <col min="10756" max="10756" width="13.5" style="929" customWidth="1"/>
    <col min="10757" max="10757" width="14.1666666666667" style="929" customWidth="1"/>
    <col min="10758" max="10758" width="10.4166666666667" style="929" customWidth="1"/>
    <col min="10759" max="10759" width="11.5" style="929" customWidth="1"/>
    <col min="10760" max="10761" width="10.4166666666667" style="929" customWidth="1"/>
    <col min="10762" max="11008" width="8.58333333333333" style="929"/>
    <col min="11009" max="11009" width="26.0833333333333" style="929" customWidth="1"/>
    <col min="11010" max="11010" width="18.5" style="929" customWidth="1"/>
    <col min="11011" max="11011" width="15.25" style="929" customWidth="1"/>
    <col min="11012" max="11012" width="13.5" style="929" customWidth="1"/>
    <col min="11013" max="11013" width="14.1666666666667" style="929" customWidth="1"/>
    <col min="11014" max="11014" width="10.4166666666667" style="929" customWidth="1"/>
    <col min="11015" max="11015" width="11.5" style="929" customWidth="1"/>
    <col min="11016" max="11017" width="10.4166666666667" style="929" customWidth="1"/>
    <col min="11018" max="11264" width="8.58333333333333" style="929"/>
    <col min="11265" max="11265" width="26.0833333333333" style="929" customWidth="1"/>
    <col min="11266" max="11266" width="18.5" style="929" customWidth="1"/>
    <col min="11267" max="11267" width="15.25" style="929" customWidth="1"/>
    <col min="11268" max="11268" width="13.5" style="929" customWidth="1"/>
    <col min="11269" max="11269" width="14.1666666666667" style="929" customWidth="1"/>
    <col min="11270" max="11270" width="10.4166666666667" style="929" customWidth="1"/>
    <col min="11271" max="11271" width="11.5" style="929" customWidth="1"/>
    <col min="11272" max="11273" width="10.4166666666667" style="929" customWidth="1"/>
    <col min="11274" max="11520" width="8.58333333333333" style="929"/>
    <col min="11521" max="11521" width="26.0833333333333" style="929" customWidth="1"/>
    <col min="11522" max="11522" width="18.5" style="929" customWidth="1"/>
    <col min="11523" max="11523" width="15.25" style="929" customWidth="1"/>
    <col min="11524" max="11524" width="13.5" style="929" customWidth="1"/>
    <col min="11525" max="11525" width="14.1666666666667" style="929" customWidth="1"/>
    <col min="11526" max="11526" width="10.4166666666667" style="929" customWidth="1"/>
    <col min="11527" max="11527" width="11.5" style="929" customWidth="1"/>
    <col min="11528" max="11529" width="10.4166666666667" style="929" customWidth="1"/>
    <col min="11530" max="11776" width="8.58333333333333" style="929"/>
    <col min="11777" max="11777" width="26.0833333333333" style="929" customWidth="1"/>
    <col min="11778" max="11778" width="18.5" style="929" customWidth="1"/>
    <col min="11779" max="11779" width="15.25" style="929" customWidth="1"/>
    <col min="11780" max="11780" width="13.5" style="929" customWidth="1"/>
    <col min="11781" max="11781" width="14.1666666666667" style="929" customWidth="1"/>
    <col min="11782" max="11782" width="10.4166666666667" style="929" customWidth="1"/>
    <col min="11783" max="11783" width="11.5" style="929" customWidth="1"/>
    <col min="11784" max="11785" width="10.4166666666667" style="929" customWidth="1"/>
    <col min="11786" max="12032" width="8.58333333333333" style="929"/>
    <col min="12033" max="12033" width="26.0833333333333" style="929" customWidth="1"/>
    <col min="12034" max="12034" width="18.5" style="929" customWidth="1"/>
    <col min="12035" max="12035" width="15.25" style="929" customWidth="1"/>
    <col min="12036" max="12036" width="13.5" style="929" customWidth="1"/>
    <col min="12037" max="12037" width="14.1666666666667" style="929" customWidth="1"/>
    <col min="12038" max="12038" width="10.4166666666667" style="929" customWidth="1"/>
    <col min="12039" max="12039" width="11.5" style="929" customWidth="1"/>
    <col min="12040" max="12041" width="10.4166666666667" style="929" customWidth="1"/>
    <col min="12042" max="12288" width="8.58333333333333" style="929"/>
    <col min="12289" max="12289" width="26.0833333333333" style="929" customWidth="1"/>
    <col min="12290" max="12290" width="18.5" style="929" customWidth="1"/>
    <col min="12291" max="12291" width="15.25" style="929" customWidth="1"/>
    <col min="12292" max="12292" width="13.5" style="929" customWidth="1"/>
    <col min="12293" max="12293" width="14.1666666666667" style="929" customWidth="1"/>
    <col min="12294" max="12294" width="10.4166666666667" style="929" customWidth="1"/>
    <col min="12295" max="12295" width="11.5" style="929" customWidth="1"/>
    <col min="12296" max="12297" width="10.4166666666667" style="929" customWidth="1"/>
    <col min="12298" max="12544" width="8.58333333333333" style="929"/>
    <col min="12545" max="12545" width="26.0833333333333" style="929" customWidth="1"/>
    <col min="12546" max="12546" width="18.5" style="929" customWidth="1"/>
    <col min="12547" max="12547" width="15.25" style="929" customWidth="1"/>
    <col min="12548" max="12548" width="13.5" style="929" customWidth="1"/>
    <col min="12549" max="12549" width="14.1666666666667" style="929" customWidth="1"/>
    <col min="12550" max="12550" width="10.4166666666667" style="929" customWidth="1"/>
    <col min="12551" max="12551" width="11.5" style="929" customWidth="1"/>
    <col min="12552" max="12553" width="10.4166666666667" style="929" customWidth="1"/>
    <col min="12554" max="12800" width="8.58333333333333" style="929"/>
    <col min="12801" max="12801" width="26.0833333333333" style="929" customWidth="1"/>
    <col min="12802" max="12802" width="18.5" style="929" customWidth="1"/>
    <col min="12803" max="12803" width="15.25" style="929" customWidth="1"/>
    <col min="12804" max="12804" width="13.5" style="929" customWidth="1"/>
    <col min="12805" max="12805" width="14.1666666666667" style="929" customWidth="1"/>
    <col min="12806" max="12806" width="10.4166666666667" style="929" customWidth="1"/>
    <col min="12807" max="12807" width="11.5" style="929" customWidth="1"/>
    <col min="12808" max="12809" width="10.4166666666667" style="929" customWidth="1"/>
    <col min="12810" max="13056" width="8.58333333333333" style="929"/>
    <col min="13057" max="13057" width="26.0833333333333" style="929" customWidth="1"/>
    <col min="13058" max="13058" width="18.5" style="929" customWidth="1"/>
    <col min="13059" max="13059" width="15.25" style="929" customWidth="1"/>
    <col min="13060" max="13060" width="13.5" style="929" customWidth="1"/>
    <col min="13061" max="13061" width="14.1666666666667" style="929" customWidth="1"/>
    <col min="13062" max="13062" width="10.4166666666667" style="929" customWidth="1"/>
    <col min="13063" max="13063" width="11.5" style="929" customWidth="1"/>
    <col min="13064" max="13065" width="10.4166666666667" style="929" customWidth="1"/>
    <col min="13066" max="13312" width="8.58333333333333" style="929"/>
    <col min="13313" max="13313" width="26.0833333333333" style="929" customWidth="1"/>
    <col min="13314" max="13314" width="18.5" style="929" customWidth="1"/>
    <col min="13315" max="13315" width="15.25" style="929" customWidth="1"/>
    <col min="13316" max="13316" width="13.5" style="929" customWidth="1"/>
    <col min="13317" max="13317" width="14.1666666666667" style="929" customWidth="1"/>
    <col min="13318" max="13318" width="10.4166666666667" style="929" customWidth="1"/>
    <col min="13319" max="13319" width="11.5" style="929" customWidth="1"/>
    <col min="13320" max="13321" width="10.4166666666667" style="929" customWidth="1"/>
    <col min="13322" max="13568" width="8.58333333333333" style="929"/>
    <col min="13569" max="13569" width="26.0833333333333" style="929" customWidth="1"/>
    <col min="13570" max="13570" width="18.5" style="929" customWidth="1"/>
    <col min="13571" max="13571" width="15.25" style="929" customWidth="1"/>
    <col min="13572" max="13572" width="13.5" style="929" customWidth="1"/>
    <col min="13573" max="13573" width="14.1666666666667" style="929" customWidth="1"/>
    <col min="13574" max="13574" width="10.4166666666667" style="929" customWidth="1"/>
    <col min="13575" max="13575" width="11.5" style="929" customWidth="1"/>
    <col min="13576" max="13577" width="10.4166666666667" style="929" customWidth="1"/>
    <col min="13578" max="13824" width="8.58333333333333" style="929"/>
    <col min="13825" max="13825" width="26.0833333333333" style="929" customWidth="1"/>
    <col min="13826" max="13826" width="18.5" style="929" customWidth="1"/>
    <col min="13827" max="13827" width="15.25" style="929" customWidth="1"/>
    <col min="13828" max="13828" width="13.5" style="929" customWidth="1"/>
    <col min="13829" max="13829" width="14.1666666666667" style="929" customWidth="1"/>
    <col min="13830" max="13830" width="10.4166666666667" style="929" customWidth="1"/>
    <col min="13831" max="13831" width="11.5" style="929" customWidth="1"/>
    <col min="13832" max="13833" width="10.4166666666667" style="929" customWidth="1"/>
    <col min="13834" max="14080" width="8.58333333333333" style="929"/>
    <col min="14081" max="14081" width="26.0833333333333" style="929" customWidth="1"/>
    <col min="14082" max="14082" width="18.5" style="929" customWidth="1"/>
    <col min="14083" max="14083" width="15.25" style="929" customWidth="1"/>
    <col min="14084" max="14084" width="13.5" style="929" customWidth="1"/>
    <col min="14085" max="14085" width="14.1666666666667" style="929" customWidth="1"/>
    <col min="14086" max="14086" width="10.4166666666667" style="929" customWidth="1"/>
    <col min="14087" max="14087" width="11.5" style="929" customWidth="1"/>
    <col min="14088" max="14089" width="10.4166666666667" style="929" customWidth="1"/>
    <col min="14090" max="14336" width="8.58333333333333" style="929"/>
    <col min="14337" max="14337" width="26.0833333333333" style="929" customWidth="1"/>
    <col min="14338" max="14338" width="18.5" style="929" customWidth="1"/>
    <col min="14339" max="14339" width="15.25" style="929" customWidth="1"/>
    <col min="14340" max="14340" width="13.5" style="929" customWidth="1"/>
    <col min="14341" max="14341" width="14.1666666666667" style="929" customWidth="1"/>
    <col min="14342" max="14342" width="10.4166666666667" style="929" customWidth="1"/>
    <col min="14343" max="14343" width="11.5" style="929" customWidth="1"/>
    <col min="14344" max="14345" width="10.4166666666667" style="929" customWidth="1"/>
    <col min="14346" max="14592" width="8.58333333333333" style="929"/>
    <col min="14593" max="14593" width="26.0833333333333" style="929" customWidth="1"/>
    <col min="14594" max="14594" width="18.5" style="929" customWidth="1"/>
    <col min="14595" max="14595" width="15.25" style="929" customWidth="1"/>
    <col min="14596" max="14596" width="13.5" style="929" customWidth="1"/>
    <col min="14597" max="14597" width="14.1666666666667" style="929" customWidth="1"/>
    <col min="14598" max="14598" width="10.4166666666667" style="929" customWidth="1"/>
    <col min="14599" max="14599" width="11.5" style="929" customWidth="1"/>
    <col min="14600" max="14601" width="10.4166666666667" style="929" customWidth="1"/>
    <col min="14602" max="14848" width="8.58333333333333" style="929"/>
    <col min="14849" max="14849" width="26.0833333333333" style="929" customWidth="1"/>
    <col min="14850" max="14850" width="18.5" style="929" customWidth="1"/>
    <col min="14851" max="14851" width="15.25" style="929" customWidth="1"/>
    <col min="14852" max="14852" width="13.5" style="929" customWidth="1"/>
    <col min="14853" max="14853" width="14.1666666666667" style="929" customWidth="1"/>
    <col min="14854" max="14854" width="10.4166666666667" style="929" customWidth="1"/>
    <col min="14855" max="14855" width="11.5" style="929" customWidth="1"/>
    <col min="14856" max="14857" width="10.4166666666667" style="929" customWidth="1"/>
    <col min="14858" max="15104" width="8.58333333333333" style="929"/>
    <col min="15105" max="15105" width="26.0833333333333" style="929" customWidth="1"/>
    <col min="15106" max="15106" width="18.5" style="929" customWidth="1"/>
    <col min="15107" max="15107" width="15.25" style="929" customWidth="1"/>
    <col min="15108" max="15108" width="13.5" style="929" customWidth="1"/>
    <col min="15109" max="15109" width="14.1666666666667" style="929" customWidth="1"/>
    <col min="15110" max="15110" width="10.4166666666667" style="929" customWidth="1"/>
    <col min="15111" max="15111" width="11.5" style="929" customWidth="1"/>
    <col min="15112" max="15113" width="10.4166666666667" style="929" customWidth="1"/>
    <col min="15114" max="15360" width="8.58333333333333" style="929"/>
    <col min="15361" max="15361" width="26.0833333333333" style="929" customWidth="1"/>
    <col min="15362" max="15362" width="18.5" style="929" customWidth="1"/>
    <col min="15363" max="15363" width="15.25" style="929" customWidth="1"/>
    <col min="15364" max="15364" width="13.5" style="929" customWidth="1"/>
    <col min="15365" max="15365" width="14.1666666666667" style="929" customWidth="1"/>
    <col min="15366" max="15366" width="10.4166666666667" style="929" customWidth="1"/>
    <col min="15367" max="15367" width="11.5" style="929" customWidth="1"/>
    <col min="15368" max="15369" width="10.4166666666667" style="929" customWidth="1"/>
    <col min="15370" max="15616" width="8.58333333333333" style="929"/>
    <col min="15617" max="15617" width="26.0833333333333" style="929" customWidth="1"/>
    <col min="15618" max="15618" width="18.5" style="929" customWidth="1"/>
    <col min="15619" max="15619" width="15.25" style="929" customWidth="1"/>
    <col min="15620" max="15620" width="13.5" style="929" customWidth="1"/>
    <col min="15621" max="15621" width="14.1666666666667" style="929" customWidth="1"/>
    <col min="15622" max="15622" width="10.4166666666667" style="929" customWidth="1"/>
    <col min="15623" max="15623" width="11.5" style="929" customWidth="1"/>
    <col min="15624" max="15625" width="10.4166666666667" style="929" customWidth="1"/>
    <col min="15626" max="15872" width="8.58333333333333" style="929"/>
    <col min="15873" max="15873" width="26.0833333333333" style="929" customWidth="1"/>
    <col min="15874" max="15874" width="18.5" style="929" customWidth="1"/>
    <col min="15875" max="15875" width="15.25" style="929" customWidth="1"/>
    <col min="15876" max="15876" width="13.5" style="929" customWidth="1"/>
    <col min="15877" max="15877" width="14.1666666666667" style="929" customWidth="1"/>
    <col min="15878" max="15878" width="10.4166666666667" style="929" customWidth="1"/>
    <col min="15879" max="15879" width="11.5" style="929" customWidth="1"/>
    <col min="15880" max="15881" width="10.4166666666667" style="929" customWidth="1"/>
    <col min="15882" max="16128" width="8.58333333333333" style="929"/>
    <col min="16129" max="16129" width="26.0833333333333" style="929" customWidth="1"/>
    <col min="16130" max="16130" width="18.5" style="929" customWidth="1"/>
    <col min="16131" max="16131" width="15.25" style="929" customWidth="1"/>
    <col min="16132" max="16132" width="13.5" style="929" customWidth="1"/>
    <col min="16133" max="16133" width="14.1666666666667" style="929" customWidth="1"/>
    <col min="16134" max="16134" width="10.4166666666667" style="929" customWidth="1"/>
    <col min="16135" max="16135" width="11.5" style="929" customWidth="1"/>
    <col min="16136" max="16137" width="10.4166666666667" style="929" customWidth="1"/>
    <col min="16138" max="16384" width="8.58333333333333" style="929"/>
  </cols>
  <sheetData>
    <row r="1" spans="1:5">
      <c r="A1" s="930" t="s">
        <v>797</v>
      </c>
      <c r="B1" s="930"/>
      <c r="D1" s="938"/>
      <c r="E1" s="936"/>
    </row>
    <row r="2" spans="1:6">
      <c r="A2" s="931" t="s">
        <v>798</v>
      </c>
      <c r="B2" s="932">
        <v>126662.21</v>
      </c>
      <c r="D2" s="933"/>
      <c r="E2" s="934"/>
      <c r="F2" s="935"/>
    </row>
    <row r="3" spans="1:6">
      <c r="A3" s="931" t="s">
        <v>799</v>
      </c>
      <c r="B3" s="932">
        <v>143058.54</v>
      </c>
      <c r="E3" s="936"/>
      <c r="F3" s="936"/>
    </row>
    <row r="4" spans="1:6">
      <c r="A4" s="937" t="s">
        <v>800</v>
      </c>
      <c r="B4" s="932"/>
      <c r="E4" s="936"/>
      <c r="F4" s="936"/>
    </row>
    <row r="5" spans="1:2">
      <c r="A5" s="931" t="s">
        <v>801</v>
      </c>
      <c r="B5" s="932">
        <v>1202184.39</v>
      </c>
    </row>
    <row r="6" spans="1:9">
      <c r="A6" s="931" t="s">
        <v>802</v>
      </c>
      <c r="B6" s="932"/>
      <c r="C6" s="962"/>
      <c r="D6" s="963" t="s">
        <v>803</v>
      </c>
      <c r="E6" s="963" t="s">
        <v>804</v>
      </c>
      <c r="F6" s="963" t="s">
        <v>805</v>
      </c>
      <c r="G6" s="939" t="s">
        <v>806</v>
      </c>
      <c r="H6" s="939" t="s">
        <v>807</v>
      </c>
      <c r="I6" s="939" t="s">
        <v>808</v>
      </c>
    </row>
    <row r="7" spans="1:9">
      <c r="A7" s="931" t="s">
        <v>809</v>
      </c>
      <c r="B7" s="932">
        <v>59987.25</v>
      </c>
      <c r="C7" s="964" t="s">
        <v>810</v>
      </c>
      <c r="D7" s="962">
        <v>107966.83</v>
      </c>
      <c r="E7" s="962">
        <v>54043.1</v>
      </c>
      <c r="F7" s="962">
        <v>13938.6</v>
      </c>
      <c r="G7" s="962">
        <v>1153.27</v>
      </c>
      <c r="H7" s="962"/>
      <c r="I7" s="962">
        <v>20290.54</v>
      </c>
    </row>
    <row r="8" spans="1:9">
      <c r="A8" s="931" t="s">
        <v>811</v>
      </c>
      <c r="B8" s="932">
        <v>136535.53</v>
      </c>
      <c r="C8" s="964" t="s">
        <v>812</v>
      </c>
      <c r="D8" s="962">
        <v>153021.27</v>
      </c>
      <c r="E8" s="962">
        <v>106613.31</v>
      </c>
      <c r="F8" s="962">
        <v>173805.01</v>
      </c>
      <c r="G8" s="962">
        <v>184572</v>
      </c>
      <c r="H8" s="962">
        <v>21974.99</v>
      </c>
      <c r="I8" s="962">
        <v>36357.23</v>
      </c>
    </row>
    <row r="9" spans="1:3">
      <c r="A9" s="931" t="s">
        <v>813</v>
      </c>
      <c r="B9" s="932">
        <v>42415.63</v>
      </c>
      <c r="C9" s="964"/>
    </row>
    <row r="10" spans="1:3">
      <c r="A10" s="931" t="s">
        <v>814</v>
      </c>
      <c r="B10" s="932">
        <v>92989.74</v>
      </c>
      <c r="C10" s="964"/>
    </row>
    <row r="11" spans="1:9">
      <c r="A11" s="931" t="s">
        <v>815</v>
      </c>
      <c r="B11" s="932"/>
      <c r="C11" s="964"/>
      <c r="D11" s="940" t="s">
        <v>816</v>
      </c>
      <c r="E11" s="940"/>
      <c r="F11" s="940"/>
      <c r="G11" s="940"/>
      <c r="H11" s="940"/>
      <c r="I11" s="940"/>
    </row>
    <row r="12" spans="1:9">
      <c r="A12" s="931" t="s">
        <v>817</v>
      </c>
      <c r="B12" s="932">
        <v>55264.95</v>
      </c>
      <c r="C12" s="964"/>
      <c r="D12" s="940"/>
      <c r="E12" s="940"/>
      <c r="F12" s="940"/>
      <c r="G12" s="940"/>
      <c r="H12" s="940"/>
      <c r="I12" s="940"/>
    </row>
    <row r="13" spans="1:7">
      <c r="A13" s="937" t="s">
        <v>728</v>
      </c>
      <c r="B13" s="932">
        <v>86100.8</v>
      </c>
      <c r="C13" s="964"/>
      <c r="D13" s="941"/>
      <c r="E13" s="941"/>
      <c r="F13" s="942"/>
      <c r="G13" s="941"/>
    </row>
    <row r="14" spans="1:7">
      <c r="A14" s="937" t="s">
        <v>818</v>
      </c>
      <c r="B14" s="932">
        <v>42054.7</v>
      </c>
      <c r="D14" s="943"/>
      <c r="E14" s="943"/>
      <c r="F14" s="944"/>
      <c r="G14" s="943"/>
    </row>
    <row r="15" spans="1:7">
      <c r="A15" s="931" t="s">
        <v>819</v>
      </c>
      <c r="B15" s="932">
        <f>SUM(D7:I7)</f>
        <v>197392.34</v>
      </c>
      <c r="D15" s="943"/>
      <c r="E15" s="943"/>
      <c r="F15" s="944"/>
      <c r="G15" s="943"/>
    </row>
    <row r="16" spans="1:7">
      <c r="A16" s="945" t="s">
        <v>820</v>
      </c>
      <c r="B16" s="946">
        <f>SUM(D8:I8)</f>
        <v>676343.81</v>
      </c>
      <c r="D16" s="943"/>
      <c r="E16" s="943"/>
      <c r="F16" s="944"/>
      <c r="G16" s="943"/>
    </row>
    <row r="17" spans="1:7">
      <c r="A17" s="937" t="s">
        <v>821</v>
      </c>
      <c r="B17" s="932">
        <v>89601.0200000005</v>
      </c>
      <c r="D17" s="943"/>
      <c r="E17" s="943"/>
      <c r="F17" s="944"/>
      <c r="G17" s="943"/>
    </row>
    <row r="18" spans="1:7">
      <c r="A18" s="931" t="s">
        <v>157</v>
      </c>
      <c r="B18" s="932">
        <f>SUM(B2:B17)</f>
        <v>2950590.91</v>
      </c>
      <c r="D18" s="943"/>
      <c r="E18" s="943"/>
      <c r="F18" s="944"/>
      <c r="G18" s="943"/>
    </row>
    <row r="19" spans="2:7">
      <c r="B19" s="936"/>
      <c r="D19" s="943"/>
      <c r="E19" s="943"/>
      <c r="F19" s="944"/>
      <c r="G19" s="943"/>
    </row>
    <row r="20" spans="6:7">
      <c r="F20" s="947">
        <v>44926</v>
      </c>
      <c r="G20" s="938" t="s">
        <v>737</v>
      </c>
    </row>
    <row r="21" spans="1:7">
      <c r="A21" s="948" t="s">
        <v>822</v>
      </c>
      <c r="B21" s="949"/>
      <c r="C21" s="949"/>
      <c r="D21" s="949"/>
      <c r="F21" s="950"/>
      <c r="G21" s="950"/>
    </row>
    <row r="22" spans="1:7">
      <c r="A22" s="951" t="s">
        <v>632</v>
      </c>
      <c r="B22" s="951" t="s">
        <v>823</v>
      </c>
      <c r="C22" s="952" t="s">
        <v>155</v>
      </c>
      <c r="D22" s="951" t="s">
        <v>186</v>
      </c>
      <c r="F22" s="953"/>
      <c r="G22" s="953"/>
    </row>
    <row r="23" spans="1:7">
      <c r="A23" s="954" t="s">
        <v>677</v>
      </c>
      <c r="B23" s="954" t="s">
        <v>678</v>
      </c>
      <c r="C23" s="956">
        <v>925769.23</v>
      </c>
      <c r="D23" s="951"/>
      <c r="F23" s="953">
        <v>800000</v>
      </c>
      <c r="G23" s="953">
        <f t="shared" ref="G23:G24" si="0">F23/1.13</f>
        <v>707964.601769912</v>
      </c>
    </row>
    <row r="24" spans="1:7">
      <c r="A24" s="954" t="s">
        <v>824</v>
      </c>
      <c r="B24" s="955" t="s">
        <v>825</v>
      </c>
      <c r="C24" s="956">
        <v>265000</v>
      </c>
      <c r="D24" s="955"/>
      <c r="F24" s="953">
        <v>200000</v>
      </c>
      <c r="G24" s="953">
        <f t="shared" si="0"/>
        <v>176991.150442478</v>
      </c>
    </row>
    <row r="25" spans="1:7">
      <c r="A25" s="948" t="s">
        <v>157</v>
      </c>
      <c r="B25" s="949"/>
      <c r="C25" s="956">
        <f>SUM(C22:C24)</f>
        <v>1190769.23</v>
      </c>
      <c r="D25" s="955"/>
      <c r="F25" s="953"/>
      <c r="G25" s="953">
        <f>SUM(G22:G24)</f>
        <v>884955.752212389</v>
      </c>
    </row>
    <row r="29" spans="6:7">
      <c r="F29" s="938"/>
      <c r="G29" s="958"/>
    </row>
    <row r="30" spans="6:7">
      <c r="F30" s="958" t="s">
        <v>754</v>
      </c>
      <c r="G30" s="958">
        <f>ROUND(G25,-4)</f>
        <v>880000</v>
      </c>
    </row>
    <row r="31" spans="6:7">
      <c r="F31" s="958" t="s">
        <v>794</v>
      </c>
      <c r="G31" s="958">
        <f>B16</f>
        <v>676343.81</v>
      </c>
    </row>
    <row r="32" spans="6:7">
      <c r="F32" s="959" t="s">
        <v>795</v>
      </c>
      <c r="G32" s="960">
        <f>YM8015成本汇总!G34</f>
        <v>1.05660720830798</v>
      </c>
    </row>
    <row r="33" spans="6:7">
      <c r="F33" s="958" t="s">
        <v>757</v>
      </c>
      <c r="G33" s="958">
        <f>G31*G32</f>
        <v>714629.744940486</v>
      </c>
    </row>
    <row r="34" spans="6:7">
      <c r="F34" s="959" t="s">
        <v>796</v>
      </c>
      <c r="G34" s="958">
        <f>G33+G30</f>
        <v>1594629.74494049</v>
      </c>
    </row>
    <row r="35" spans="6:7">
      <c r="F35" s="959" t="s">
        <v>760</v>
      </c>
      <c r="G35" s="958">
        <f>YM8015成本汇总!I37</f>
        <v>0.1</v>
      </c>
    </row>
    <row r="36" spans="6:7">
      <c r="F36" s="959" t="s">
        <v>760</v>
      </c>
      <c r="G36" s="958">
        <f>G35*G34</f>
        <v>159462.974494049</v>
      </c>
    </row>
    <row r="37" spans="6:7">
      <c r="F37" s="961" t="s">
        <v>508</v>
      </c>
      <c r="G37" s="961">
        <f>ROUND(G36+G34,-4)</f>
        <v>1750000</v>
      </c>
    </row>
  </sheetData>
  <mergeCells count="4">
    <mergeCell ref="A1:B1"/>
    <mergeCell ref="A21:D21"/>
    <mergeCell ref="A25:B25"/>
    <mergeCell ref="D11:I12"/>
  </mergeCells>
  <pageMargins left="0.699305555555556" right="0.699305555555556"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I37"/>
  <sheetViews>
    <sheetView workbookViewId="0">
      <selection activeCell="B54" sqref="B54:E54"/>
    </sheetView>
  </sheetViews>
  <sheetFormatPr defaultColWidth="8.58333333333333" defaultRowHeight="12"/>
  <cols>
    <col min="1" max="1" width="26.0833333333333" style="929" customWidth="1"/>
    <col min="2" max="2" width="18.5" style="929" customWidth="1"/>
    <col min="3" max="3" width="15.25" style="929" customWidth="1"/>
    <col min="4" max="5" width="14.1666666666667" style="929" customWidth="1"/>
    <col min="6" max="6" width="10.4166666666667" style="929" customWidth="1"/>
    <col min="7" max="7" width="11.5" style="929" customWidth="1"/>
    <col min="8" max="9" width="10.4166666666667" style="929" customWidth="1"/>
    <col min="10" max="256" width="8.58333333333333" style="929"/>
    <col min="257" max="257" width="26.0833333333333" style="929" customWidth="1"/>
    <col min="258" max="258" width="18.5" style="929" customWidth="1"/>
    <col min="259" max="259" width="15.25" style="929" customWidth="1"/>
    <col min="260" max="261" width="14.1666666666667" style="929" customWidth="1"/>
    <col min="262" max="262" width="10.4166666666667" style="929" customWidth="1"/>
    <col min="263" max="263" width="11.5" style="929" customWidth="1"/>
    <col min="264" max="265" width="10.4166666666667" style="929" customWidth="1"/>
    <col min="266" max="512" width="8.58333333333333" style="929"/>
    <col min="513" max="513" width="26.0833333333333" style="929" customWidth="1"/>
    <col min="514" max="514" width="18.5" style="929" customWidth="1"/>
    <col min="515" max="515" width="15.25" style="929" customWidth="1"/>
    <col min="516" max="517" width="14.1666666666667" style="929" customWidth="1"/>
    <col min="518" max="518" width="10.4166666666667" style="929" customWidth="1"/>
    <col min="519" max="519" width="11.5" style="929" customWidth="1"/>
    <col min="520" max="521" width="10.4166666666667" style="929" customWidth="1"/>
    <col min="522" max="768" width="8.58333333333333" style="929"/>
    <col min="769" max="769" width="26.0833333333333" style="929" customWidth="1"/>
    <col min="770" max="770" width="18.5" style="929" customWidth="1"/>
    <col min="771" max="771" width="15.25" style="929" customWidth="1"/>
    <col min="772" max="773" width="14.1666666666667" style="929" customWidth="1"/>
    <col min="774" max="774" width="10.4166666666667" style="929" customWidth="1"/>
    <col min="775" max="775" width="11.5" style="929" customWidth="1"/>
    <col min="776" max="777" width="10.4166666666667" style="929" customWidth="1"/>
    <col min="778" max="1024" width="8.58333333333333" style="929"/>
    <col min="1025" max="1025" width="26.0833333333333" style="929" customWidth="1"/>
    <col min="1026" max="1026" width="18.5" style="929" customWidth="1"/>
    <col min="1027" max="1027" width="15.25" style="929" customWidth="1"/>
    <col min="1028" max="1029" width="14.1666666666667" style="929" customWidth="1"/>
    <col min="1030" max="1030" width="10.4166666666667" style="929" customWidth="1"/>
    <col min="1031" max="1031" width="11.5" style="929" customWidth="1"/>
    <col min="1032" max="1033" width="10.4166666666667" style="929" customWidth="1"/>
    <col min="1034" max="1280" width="8.58333333333333" style="929"/>
    <col min="1281" max="1281" width="26.0833333333333" style="929" customWidth="1"/>
    <col min="1282" max="1282" width="18.5" style="929" customWidth="1"/>
    <col min="1283" max="1283" width="15.25" style="929" customWidth="1"/>
    <col min="1284" max="1285" width="14.1666666666667" style="929" customWidth="1"/>
    <col min="1286" max="1286" width="10.4166666666667" style="929" customWidth="1"/>
    <col min="1287" max="1287" width="11.5" style="929" customWidth="1"/>
    <col min="1288" max="1289" width="10.4166666666667" style="929" customWidth="1"/>
    <col min="1290" max="1536" width="8.58333333333333" style="929"/>
    <col min="1537" max="1537" width="26.0833333333333" style="929" customWidth="1"/>
    <col min="1538" max="1538" width="18.5" style="929" customWidth="1"/>
    <col min="1539" max="1539" width="15.25" style="929" customWidth="1"/>
    <col min="1540" max="1541" width="14.1666666666667" style="929" customWidth="1"/>
    <col min="1542" max="1542" width="10.4166666666667" style="929" customWidth="1"/>
    <col min="1543" max="1543" width="11.5" style="929" customWidth="1"/>
    <col min="1544" max="1545" width="10.4166666666667" style="929" customWidth="1"/>
    <col min="1546" max="1792" width="8.58333333333333" style="929"/>
    <col min="1793" max="1793" width="26.0833333333333" style="929" customWidth="1"/>
    <col min="1794" max="1794" width="18.5" style="929" customWidth="1"/>
    <col min="1795" max="1795" width="15.25" style="929" customWidth="1"/>
    <col min="1796" max="1797" width="14.1666666666667" style="929" customWidth="1"/>
    <col min="1798" max="1798" width="10.4166666666667" style="929" customWidth="1"/>
    <col min="1799" max="1799" width="11.5" style="929" customWidth="1"/>
    <col min="1800" max="1801" width="10.4166666666667" style="929" customWidth="1"/>
    <col min="1802" max="2048" width="8.58333333333333" style="929"/>
    <col min="2049" max="2049" width="26.0833333333333" style="929" customWidth="1"/>
    <col min="2050" max="2050" width="18.5" style="929" customWidth="1"/>
    <col min="2051" max="2051" width="15.25" style="929" customWidth="1"/>
    <col min="2052" max="2053" width="14.1666666666667" style="929" customWidth="1"/>
    <col min="2054" max="2054" width="10.4166666666667" style="929" customWidth="1"/>
    <col min="2055" max="2055" width="11.5" style="929" customWidth="1"/>
    <col min="2056" max="2057" width="10.4166666666667" style="929" customWidth="1"/>
    <col min="2058" max="2304" width="8.58333333333333" style="929"/>
    <col min="2305" max="2305" width="26.0833333333333" style="929" customWidth="1"/>
    <col min="2306" max="2306" width="18.5" style="929" customWidth="1"/>
    <col min="2307" max="2307" width="15.25" style="929" customWidth="1"/>
    <col min="2308" max="2309" width="14.1666666666667" style="929" customWidth="1"/>
    <col min="2310" max="2310" width="10.4166666666667" style="929" customWidth="1"/>
    <col min="2311" max="2311" width="11.5" style="929" customWidth="1"/>
    <col min="2312" max="2313" width="10.4166666666667" style="929" customWidth="1"/>
    <col min="2314" max="2560" width="8.58333333333333" style="929"/>
    <col min="2561" max="2561" width="26.0833333333333" style="929" customWidth="1"/>
    <col min="2562" max="2562" width="18.5" style="929" customWidth="1"/>
    <col min="2563" max="2563" width="15.25" style="929" customWidth="1"/>
    <col min="2564" max="2565" width="14.1666666666667" style="929" customWidth="1"/>
    <col min="2566" max="2566" width="10.4166666666667" style="929" customWidth="1"/>
    <col min="2567" max="2567" width="11.5" style="929" customWidth="1"/>
    <col min="2568" max="2569" width="10.4166666666667" style="929" customWidth="1"/>
    <col min="2570" max="2816" width="8.58333333333333" style="929"/>
    <col min="2817" max="2817" width="26.0833333333333" style="929" customWidth="1"/>
    <col min="2818" max="2818" width="18.5" style="929" customWidth="1"/>
    <col min="2819" max="2819" width="15.25" style="929" customWidth="1"/>
    <col min="2820" max="2821" width="14.1666666666667" style="929" customWidth="1"/>
    <col min="2822" max="2822" width="10.4166666666667" style="929" customWidth="1"/>
    <col min="2823" max="2823" width="11.5" style="929" customWidth="1"/>
    <col min="2824" max="2825" width="10.4166666666667" style="929" customWidth="1"/>
    <col min="2826" max="3072" width="8.58333333333333" style="929"/>
    <col min="3073" max="3073" width="26.0833333333333" style="929" customWidth="1"/>
    <col min="3074" max="3074" width="18.5" style="929" customWidth="1"/>
    <col min="3075" max="3075" width="15.25" style="929" customWidth="1"/>
    <col min="3076" max="3077" width="14.1666666666667" style="929" customWidth="1"/>
    <col min="3078" max="3078" width="10.4166666666667" style="929" customWidth="1"/>
    <col min="3079" max="3079" width="11.5" style="929" customWidth="1"/>
    <col min="3080" max="3081" width="10.4166666666667" style="929" customWidth="1"/>
    <col min="3082" max="3328" width="8.58333333333333" style="929"/>
    <col min="3329" max="3329" width="26.0833333333333" style="929" customWidth="1"/>
    <col min="3330" max="3330" width="18.5" style="929" customWidth="1"/>
    <col min="3331" max="3331" width="15.25" style="929" customWidth="1"/>
    <col min="3332" max="3333" width="14.1666666666667" style="929" customWidth="1"/>
    <col min="3334" max="3334" width="10.4166666666667" style="929" customWidth="1"/>
    <col min="3335" max="3335" width="11.5" style="929" customWidth="1"/>
    <col min="3336" max="3337" width="10.4166666666667" style="929" customWidth="1"/>
    <col min="3338" max="3584" width="8.58333333333333" style="929"/>
    <col min="3585" max="3585" width="26.0833333333333" style="929" customWidth="1"/>
    <col min="3586" max="3586" width="18.5" style="929" customWidth="1"/>
    <col min="3587" max="3587" width="15.25" style="929" customWidth="1"/>
    <col min="3588" max="3589" width="14.1666666666667" style="929" customWidth="1"/>
    <col min="3590" max="3590" width="10.4166666666667" style="929" customWidth="1"/>
    <col min="3591" max="3591" width="11.5" style="929" customWidth="1"/>
    <col min="3592" max="3593" width="10.4166666666667" style="929" customWidth="1"/>
    <col min="3594" max="3840" width="8.58333333333333" style="929"/>
    <col min="3841" max="3841" width="26.0833333333333" style="929" customWidth="1"/>
    <col min="3842" max="3842" width="18.5" style="929" customWidth="1"/>
    <col min="3843" max="3843" width="15.25" style="929" customWidth="1"/>
    <col min="3844" max="3845" width="14.1666666666667" style="929" customWidth="1"/>
    <col min="3846" max="3846" width="10.4166666666667" style="929" customWidth="1"/>
    <col min="3847" max="3847" width="11.5" style="929" customWidth="1"/>
    <col min="3848" max="3849" width="10.4166666666667" style="929" customWidth="1"/>
    <col min="3850" max="4096" width="8.58333333333333" style="929"/>
    <col min="4097" max="4097" width="26.0833333333333" style="929" customWidth="1"/>
    <col min="4098" max="4098" width="18.5" style="929" customWidth="1"/>
    <col min="4099" max="4099" width="15.25" style="929" customWidth="1"/>
    <col min="4100" max="4101" width="14.1666666666667" style="929" customWidth="1"/>
    <col min="4102" max="4102" width="10.4166666666667" style="929" customWidth="1"/>
    <col min="4103" max="4103" width="11.5" style="929" customWidth="1"/>
    <col min="4104" max="4105" width="10.4166666666667" style="929" customWidth="1"/>
    <col min="4106" max="4352" width="8.58333333333333" style="929"/>
    <col min="4353" max="4353" width="26.0833333333333" style="929" customWidth="1"/>
    <col min="4354" max="4354" width="18.5" style="929" customWidth="1"/>
    <col min="4355" max="4355" width="15.25" style="929" customWidth="1"/>
    <col min="4356" max="4357" width="14.1666666666667" style="929" customWidth="1"/>
    <col min="4358" max="4358" width="10.4166666666667" style="929" customWidth="1"/>
    <col min="4359" max="4359" width="11.5" style="929" customWidth="1"/>
    <col min="4360" max="4361" width="10.4166666666667" style="929" customWidth="1"/>
    <col min="4362" max="4608" width="8.58333333333333" style="929"/>
    <col min="4609" max="4609" width="26.0833333333333" style="929" customWidth="1"/>
    <col min="4610" max="4610" width="18.5" style="929" customWidth="1"/>
    <col min="4611" max="4611" width="15.25" style="929" customWidth="1"/>
    <col min="4612" max="4613" width="14.1666666666667" style="929" customWidth="1"/>
    <col min="4614" max="4614" width="10.4166666666667" style="929" customWidth="1"/>
    <col min="4615" max="4615" width="11.5" style="929" customWidth="1"/>
    <col min="4616" max="4617" width="10.4166666666667" style="929" customWidth="1"/>
    <col min="4618" max="4864" width="8.58333333333333" style="929"/>
    <col min="4865" max="4865" width="26.0833333333333" style="929" customWidth="1"/>
    <col min="4866" max="4866" width="18.5" style="929" customWidth="1"/>
    <col min="4867" max="4867" width="15.25" style="929" customWidth="1"/>
    <col min="4868" max="4869" width="14.1666666666667" style="929" customWidth="1"/>
    <col min="4870" max="4870" width="10.4166666666667" style="929" customWidth="1"/>
    <col min="4871" max="4871" width="11.5" style="929" customWidth="1"/>
    <col min="4872" max="4873" width="10.4166666666667" style="929" customWidth="1"/>
    <col min="4874" max="5120" width="8.58333333333333" style="929"/>
    <col min="5121" max="5121" width="26.0833333333333" style="929" customWidth="1"/>
    <col min="5122" max="5122" width="18.5" style="929" customWidth="1"/>
    <col min="5123" max="5123" width="15.25" style="929" customWidth="1"/>
    <col min="5124" max="5125" width="14.1666666666667" style="929" customWidth="1"/>
    <col min="5126" max="5126" width="10.4166666666667" style="929" customWidth="1"/>
    <col min="5127" max="5127" width="11.5" style="929" customWidth="1"/>
    <col min="5128" max="5129" width="10.4166666666667" style="929" customWidth="1"/>
    <col min="5130" max="5376" width="8.58333333333333" style="929"/>
    <col min="5377" max="5377" width="26.0833333333333" style="929" customWidth="1"/>
    <col min="5378" max="5378" width="18.5" style="929" customWidth="1"/>
    <col min="5379" max="5379" width="15.25" style="929" customWidth="1"/>
    <col min="5380" max="5381" width="14.1666666666667" style="929" customWidth="1"/>
    <col min="5382" max="5382" width="10.4166666666667" style="929" customWidth="1"/>
    <col min="5383" max="5383" width="11.5" style="929" customWidth="1"/>
    <col min="5384" max="5385" width="10.4166666666667" style="929" customWidth="1"/>
    <col min="5386" max="5632" width="8.58333333333333" style="929"/>
    <col min="5633" max="5633" width="26.0833333333333" style="929" customWidth="1"/>
    <col min="5634" max="5634" width="18.5" style="929" customWidth="1"/>
    <col min="5635" max="5635" width="15.25" style="929" customWidth="1"/>
    <col min="5636" max="5637" width="14.1666666666667" style="929" customWidth="1"/>
    <col min="5638" max="5638" width="10.4166666666667" style="929" customWidth="1"/>
    <col min="5639" max="5639" width="11.5" style="929" customWidth="1"/>
    <col min="5640" max="5641" width="10.4166666666667" style="929" customWidth="1"/>
    <col min="5642" max="5888" width="8.58333333333333" style="929"/>
    <col min="5889" max="5889" width="26.0833333333333" style="929" customWidth="1"/>
    <col min="5890" max="5890" width="18.5" style="929" customWidth="1"/>
    <col min="5891" max="5891" width="15.25" style="929" customWidth="1"/>
    <col min="5892" max="5893" width="14.1666666666667" style="929" customWidth="1"/>
    <col min="5894" max="5894" width="10.4166666666667" style="929" customWidth="1"/>
    <col min="5895" max="5895" width="11.5" style="929" customWidth="1"/>
    <col min="5896" max="5897" width="10.4166666666667" style="929" customWidth="1"/>
    <col min="5898" max="6144" width="8.58333333333333" style="929"/>
    <col min="6145" max="6145" width="26.0833333333333" style="929" customWidth="1"/>
    <col min="6146" max="6146" width="18.5" style="929" customWidth="1"/>
    <col min="6147" max="6147" width="15.25" style="929" customWidth="1"/>
    <col min="6148" max="6149" width="14.1666666666667" style="929" customWidth="1"/>
    <col min="6150" max="6150" width="10.4166666666667" style="929" customWidth="1"/>
    <col min="6151" max="6151" width="11.5" style="929" customWidth="1"/>
    <col min="6152" max="6153" width="10.4166666666667" style="929" customWidth="1"/>
    <col min="6154" max="6400" width="8.58333333333333" style="929"/>
    <col min="6401" max="6401" width="26.0833333333333" style="929" customWidth="1"/>
    <col min="6402" max="6402" width="18.5" style="929" customWidth="1"/>
    <col min="6403" max="6403" width="15.25" style="929" customWidth="1"/>
    <col min="6404" max="6405" width="14.1666666666667" style="929" customWidth="1"/>
    <col min="6406" max="6406" width="10.4166666666667" style="929" customWidth="1"/>
    <col min="6407" max="6407" width="11.5" style="929" customWidth="1"/>
    <col min="6408" max="6409" width="10.4166666666667" style="929" customWidth="1"/>
    <col min="6410" max="6656" width="8.58333333333333" style="929"/>
    <col min="6657" max="6657" width="26.0833333333333" style="929" customWidth="1"/>
    <col min="6658" max="6658" width="18.5" style="929" customWidth="1"/>
    <col min="6659" max="6659" width="15.25" style="929" customWidth="1"/>
    <col min="6660" max="6661" width="14.1666666666667" style="929" customWidth="1"/>
    <col min="6662" max="6662" width="10.4166666666667" style="929" customWidth="1"/>
    <col min="6663" max="6663" width="11.5" style="929" customWidth="1"/>
    <col min="6664" max="6665" width="10.4166666666667" style="929" customWidth="1"/>
    <col min="6666" max="6912" width="8.58333333333333" style="929"/>
    <col min="6913" max="6913" width="26.0833333333333" style="929" customWidth="1"/>
    <col min="6914" max="6914" width="18.5" style="929" customWidth="1"/>
    <col min="6915" max="6915" width="15.25" style="929" customWidth="1"/>
    <col min="6916" max="6917" width="14.1666666666667" style="929" customWidth="1"/>
    <col min="6918" max="6918" width="10.4166666666667" style="929" customWidth="1"/>
    <col min="6919" max="6919" width="11.5" style="929" customWidth="1"/>
    <col min="6920" max="6921" width="10.4166666666667" style="929" customWidth="1"/>
    <col min="6922" max="7168" width="8.58333333333333" style="929"/>
    <col min="7169" max="7169" width="26.0833333333333" style="929" customWidth="1"/>
    <col min="7170" max="7170" width="18.5" style="929" customWidth="1"/>
    <col min="7171" max="7171" width="15.25" style="929" customWidth="1"/>
    <col min="7172" max="7173" width="14.1666666666667" style="929" customWidth="1"/>
    <col min="7174" max="7174" width="10.4166666666667" style="929" customWidth="1"/>
    <col min="7175" max="7175" width="11.5" style="929" customWidth="1"/>
    <col min="7176" max="7177" width="10.4166666666667" style="929" customWidth="1"/>
    <col min="7178" max="7424" width="8.58333333333333" style="929"/>
    <col min="7425" max="7425" width="26.0833333333333" style="929" customWidth="1"/>
    <col min="7426" max="7426" width="18.5" style="929" customWidth="1"/>
    <col min="7427" max="7427" width="15.25" style="929" customWidth="1"/>
    <col min="7428" max="7429" width="14.1666666666667" style="929" customWidth="1"/>
    <col min="7430" max="7430" width="10.4166666666667" style="929" customWidth="1"/>
    <col min="7431" max="7431" width="11.5" style="929" customWidth="1"/>
    <col min="7432" max="7433" width="10.4166666666667" style="929" customWidth="1"/>
    <col min="7434" max="7680" width="8.58333333333333" style="929"/>
    <col min="7681" max="7681" width="26.0833333333333" style="929" customWidth="1"/>
    <col min="7682" max="7682" width="18.5" style="929" customWidth="1"/>
    <col min="7683" max="7683" width="15.25" style="929" customWidth="1"/>
    <col min="7684" max="7685" width="14.1666666666667" style="929" customWidth="1"/>
    <col min="7686" max="7686" width="10.4166666666667" style="929" customWidth="1"/>
    <col min="7687" max="7687" width="11.5" style="929" customWidth="1"/>
    <col min="7688" max="7689" width="10.4166666666667" style="929" customWidth="1"/>
    <col min="7690" max="7936" width="8.58333333333333" style="929"/>
    <col min="7937" max="7937" width="26.0833333333333" style="929" customWidth="1"/>
    <col min="7938" max="7938" width="18.5" style="929" customWidth="1"/>
    <col min="7939" max="7939" width="15.25" style="929" customWidth="1"/>
    <col min="7940" max="7941" width="14.1666666666667" style="929" customWidth="1"/>
    <col min="7942" max="7942" width="10.4166666666667" style="929" customWidth="1"/>
    <col min="7943" max="7943" width="11.5" style="929" customWidth="1"/>
    <col min="7944" max="7945" width="10.4166666666667" style="929" customWidth="1"/>
    <col min="7946" max="8192" width="8.58333333333333" style="929"/>
    <col min="8193" max="8193" width="26.0833333333333" style="929" customWidth="1"/>
    <col min="8194" max="8194" width="18.5" style="929" customWidth="1"/>
    <col min="8195" max="8195" width="15.25" style="929" customWidth="1"/>
    <col min="8196" max="8197" width="14.1666666666667" style="929" customWidth="1"/>
    <col min="8198" max="8198" width="10.4166666666667" style="929" customWidth="1"/>
    <col min="8199" max="8199" width="11.5" style="929" customWidth="1"/>
    <col min="8200" max="8201" width="10.4166666666667" style="929" customWidth="1"/>
    <col min="8202" max="8448" width="8.58333333333333" style="929"/>
    <col min="8449" max="8449" width="26.0833333333333" style="929" customWidth="1"/>
    <col min="8450" max="8450" width="18.5" style="929" customWidth="1"/>
    <col min="8451" max="8451" width="15.25" style="929" customWidth="1"/>
    <col min="8452" max="8453" width="14.1666666666667" style="929" customWidth="1"/>
    <col min="8454" max="8454" width="10.4166666666667" style="929" customWidth="1"/>
    <col min="8455" max="8455" width="11.5" style="929" customWidth="1"/>
    <col min="8456" max="8457" width="10.4166666666667" style="929" customWidth="1"/>
    <col min="8458" max="8704" width="8.58333333333333" style="929"/>
    <col min="8705" max="8705" width="26.0833333333333" style="929" customWidth="1"/>
    <col min="8706" max="8706" width="18.5" style="929" customWidth="1"/>
    <col min="8707" max="8707" width="15.25" style="929" customWidth="1"/>
    <col min="8708" max="8709" width="14.1666666666667" style="929" customWidth="1"/>
    <col min="8710" max="8710" width="10.4166666666667" style="929" customWidth="1"/>
    <col min="8711" max="8711" width="11.5" style="929" customWidth="1"/>
    <col min="8712" max="8713" width="10.4166666666667" style="929" customWidth="1"/>
    <col min="8714" max="8960" width="8.58333333333333" style="929"/>
    <col min="8961" max="8961" width="26.0833333333333" style="929" customWidth="1"/>
    <col min="8962" max="8962" width="18.5" style="929" customWidth="1"/>
    <col min="8963" max="8963" width="15.25" style="929" customWidth="1"/>
    <col min="8964" max="8965" width="14.1666666666667" style="929" customWidth="1"/>
    <col min="8966" max="8966" width="10.4166666666667" style="929" customWidth="1"/>
    <col min="8967" max="8967" width="11.5" style="929" customWidth="1"/>
    <col min="8968" max="8969" width="10.4166666666667" style="929" customWidth="1"/>
    <col min="8970" max="9216" width="8.58333333333333" style="929"/>
    <col min="9217" max="9217" width="26.0833333333333" style="929" customWidth="1"/>
    <col min="9218" max="9218" width="18.5" style="929" customWidth="1"/>
    <col min="9219" max="9219" width="15.25" style="929" customWidth="1"/>
    <col min="9220" max="9221" width="14.1666666666667" style="929" customWidth="1"/>
    <col min="9222" max="9222" width="10.4166666666667" style="929" customWidth="1"/>
    <col min="9223" max="9223" width="11.5" style="929" customWidth="1"/>
    <col min="9224" max="9225" width="10.4166666666667" style="929" customWidth="1"/>
    <col min="9226" max="9472" width="8.58333333333333" style="929"/>
    <col min="9473" max="9473" width="26.0833333333333" style="929" customWidth="1"/>
    <col min="9474" max="9474" width="18.5" style="929" customWidth="1"/>
    <col min="9475" max="9475" width="15.25" style="929" customWidth="1"/>
    <col min="9476" max="9477" width="14.1666666666667" style="929" customWidth="1"/>
    <col min="9478" max="9478" width="10.4166666666667" style="929" customWidth="1"/>
    <col min="9479" max="9479" width="11.5" style="929" customWidth="1"/>
    <col min="9480" max="9481" width="10.4166666666667" style="929" customWidth="1"/>
    <col min="9482" max="9728" width="8.58333333333333" style="929"/>
    <col min="9729" max="9729" width="26.0833333333333" style="929" customWidth="1"/>
    <col min="9730" max="9730" width="18.5" style="929" customWidth="1"/>
    <col min="9731" max="9731" width="15.25" style="929" customWidth="1"/>
    <col min="9732" max="9733" width="14.1666666666667" style="929" customWidth="1"/>
    <col min="9734" max="9734" width="10.4166666666667" style="929" customWidth="1"/>
    <col min="9735" max="9735" width="11.5" style="929" customWidth="1"/>
    <col min="9736" max="9737" width="10.4166666666667" style="929" customWidth="1"/>
    <col min="9738" max="9984" width="8.58333333333333" style="929"/>
    <col min="9985" max="9985" width="26.0833333333333" style="929" customWidth="1"/>
    <col min="9986" max="9986" width="18.5" style="929" customWidth="1"/>
    <col min="9987" max="9987" width="15.25" style="929" customWidth="1"/>
    <col min="9988" max="9989" width="14.1666666666667" style="929" customWidth="1"/>
    <col min="9990" max="9990" width="10.4166666666667" style="929" customWidth="1"/>
    <col min="9991" max="9991" width="11.5" style="929" customWidth="1"/>
    <col min="9992" max="9993" width="10.4166666666667" style="929" customWidth="1"/>
    <col min="9994" max="10240" width="8.58333333333333" style="929"/>
    <col min="10241" max="10241" width="26.0833333333333" style="929" customWidth="1"/>
    <col min="10242" max="10242" width="18.5" style="929" customWidth="1"/>
    <col min="10243" max="10243" width="15.25" style="929" customWidth="1"/>
    <col min="10244" max="10245" width="14.1666666666667" style="929" customWidth="1"/>
    <col min="10246" max="10246" width="10.4166666666667" style="929" customWidth="1"/>
    <col min="10247" max="10247" width="11.5" style="929" customWidth="1"/>
    <col min="10248" max="10249" width="10.4166666666667" style="929" customWidth="1"/>
    <col min="10250" max="10496" width="8.58333333333333" style="929"/>
    <col min="10497" max="10497" width="26.0833333333333" style="929" customWidth="1"/>
    <col min="10498" max="10498" width="18.5" style="929" customWidth="1"/>
    <col min="10499" max="10499" width="15.25" style="929" customWidth="1"/>
    <col min="10500" max="10501" width="14.1666666666667" style="929" customWidth="1"/>
    <col min="10502" max="10502" width="10.4166666666667" style="929" customWidth="1"/>
    <col min="10503" max="10503" width="11.5" style="929" customWidth="1"/>
    <col min="10504" max="10505" width="10.4166666666667" style="929" customWidth="1"/>
    <col min="10506" max="10752" width="8.58333333333333" style="929"/>
    <col min="10753" max="10753" width="26.0833333333333" style="929" customWidth="1"/>
    <col min="10754" max="10754" width="18.5" style="929" customWidth="1"/>
    <col min="10755" max="10755" width="15.25" style="929" customWidth="1"/>
    <col min="10756" max="10757" width="14.1666666666667" style="929" customWidth="1"/>
    <col min="10758" max="10758" width="10.4166666666667" style="929" customWidth="1"/>
    <col min="10759" max="10759" width="11.5" style="929" customWidth="1"/>
    <col min="10760" max="10761" width="10.4166666666667" style="929" customWidth="1"/>
    <col min="10762" max="11008" width="8.58333333333333" style="929"/>
    <col min="11009" max="11009" width="26.0833333333333" style="929" customWidth="1"/>
    <col min="11010" max="11010" width="18.5" style="929" customWidth="1"/>
    <col min="11011" max="11011" width="15.25" style="929" customWidth="1"/>
    <col min="11012" max="11013" width="14.1666666666667" style="929" customWidth="1"/>
    <col min="11014" max="11014" width="10.4166666666667" style="929" customWidth="1"/>
    <col min="11015" max="11015" width="11.5" style="929" customWidth="1"/>
    <col min="11016" max="11017" width="10.4166666666667" style="929" customWidth="1"/>
    <col min="11018" max="11264" width="8.58333333333333" style="929"/>
    <col min="11265" max="11265" width="26.0833333333333" style="929" customWidth="1"/>
    <col min="11266" max="11266" width="18.5" style="929" customWidth="1"/>
    <col min="11267" max="11267" width="15.25" style="929" customWidth="1"/>
    <col min="11268" max="11269" width="14.1666666666667" style="929" customWidth="1"/>
    <col min="11270" max="11270" width="10.4166666666667" style="929" customWidth="1"/>
    <col min="11271" max="11271" width="11.5" style="929" customWidth="1"/>
    <col min="11272" max="11273" width="10.4166666666667" style="929" customWidth="1"/>
    <col min="11274" max="11520" width="8.58333333333333" style="929"/>
    <col min="11521" max="11521" width="26.0833333333333" style="929" customWidth="1"/>
    <col min="11522" max="11522" width="18.5" style="929" customWidth="1"/>
    <col min="11523" max="11523" width="15.25" style="929" customWidth="1"/>
    <col min="11524" max="11525" width="14.1666666666667" style="929" customWidth="1"/>
    <col min="11526" max="11526" width="10.4166666666667" style="929" customWidth="1"/>
    <col min="11527" max="11527" width="11.5" style="929" customWidth="1"/>
    <col min="11528" max="11529" width="10.4166666666667" style="929" customWidth="1"/>
    <col min="11530" max="11776" width="8.58333333333333" style="929"/>
    <col min="11777" max="11777" width="26.0833333333333" style="929" customWidth="1"/>
    <col min="11778" max="11778" width="18.5" style="929" customWidth="1"/>
    <col min="11779" max="11779" width="15.25" style="929" customWidth="1"/>
    <col min="11780" max="11781" width="14.1666666666667" style="929" customWidth="1"/>
    <col min="11782" max="11782" width="10.4166666666667" style="929" customWidth="1"/>
    <col min="11783" max="11783" width="11.5" style="929" customWidth="1"/>
    <col min="11784" max="11785" width="10.4166666666667" style="929" customWidth="1"/>
    <col min="11786" max="12032" width="8.58333333333333" style="929"/>
    <col min="12033" max="12033" width="26.0833333333333" style="929" customWidth="1"/>
    <col min="12034" max="12034" width="18.5" style="929" customWidth="1"/>
    <col min="12035" max="12035" width="15.25" style="929" customWidth="1"/>
    <col min="12036" max="12037" width="14.1666666666667" style="929" customWidth="1"/>
    <col min="12038" max="12038" width="10.4166666666667" style="929" customWidth="1"/>
    <col min="12039" max="12039" width="11.5" style="929" customWidth="1"/>
    <col min="12040" max="12041" width="10.4166666666667" style="929" customWidth="1"/>
    <col min="12042" max="12288" width="8.58333333333333" style="929"/>
    <col min="12289" max="12289" width="26.0833333333333" style="929" customWidth="1"/>
    <col min="12290" max="12290" width="18.5" style="929" customWidth="1"/>
    <col min="12291" max="12291" width="15.25" style="929" customWidth="1"/>
    <col min="12292" max="12293" width="14.1666666666667" style="929" customWidth="1"/>
    <col min="12294" max="12294" width="10.4166666666667" style="929" customWidth="1"/>
    <col min="12295" max="12295" width="11.5" style="929" customWidth="1"/>
    <col min="12296" max="12297" width="10.4166666666667" style="929" customWidth="1"/>
    <col min="12298" max="12544" width="8.58333333333333" style="929"/>
    <col min="12545" max="12545" width="26.0833333333333" style="929" customWidth="1"/>
    <col min="12546" max="12546" width="18.5" style="929" customWidth="1"/>
    <col min="12547" max="12547" width="15.25" style="929" customWidth="1"/>
    <col min="12548" max="12549" width="14.1666666666667" style="929" customWidth="1"/>
    <col min="12550" max="12550" width="10.4166666666667" style="929" customWidth="1"/>
    <col min="12551" max="12551" width="11.5" style="929" customWidth="1"/>
    <col min="12552" max="12553" width="10.4166666666667" style="929" customWidth="1"/>
    <col min="12554" max="12800" width="8.58333333333333" style="929"/>
    <col min="12801" max="12801" width="26.0833333333333" style="929" customWidth="1"/>
    <col min="12802" max="12802" width="18.5" style="929" customWidth="1"/>
    <col min="12803" max="12803" width="15.25" style="929" customWidth="1"/>
    <col min="12804" max="12805" width="14.1666666666667" style="929" customWidth="1"/>
    <col min="12806" max="12806" width="10.4166666666667" style="929" customWidth="1"/>
    <col min="12807" max="12807" width="11.5" style="929" customWidth="1"/>
    <col min="12808" max="12809" width="10.4166666666667" style="929" customWidth="1"/>
    <col min="12810" max="13056" width="8.58333333333333" style="929"/>
    <col min="13057" max="13057" width="26.0833333333333" style="929" customWidth="1"/>
    <col min="13058" max="13058" width="18.5" style="929" customWidth="1"/>
    <col min="13059" max="13059" width="15.25" style="929" customWidth="1"/>
    <col min="13060" max="13061" width="14.1666666666667" style="929" customWidth="1"/>
    <col min="13062" max="13062" width="10.4166666666667" style="929" customWidth="1"/>
    <col min="13063" max="13063" width="11.5" style="929" customWidth="1"/>
    <col min="13064" max="13065" width="10.4166666666667" style="929" customWidth="1"/>
    <col min="13066" max="13312" width="8.58333333333333" style="929"/>
    <col min="13313" max="13313" width="26.0833333333333" style="929" customWidth="1"/>
    <col min="13314" max="13314" width="18.5" style="929" customWidth="1"/>
    <col min="13315" max="13315" width="15.25" style="929" customWidth="1"/>
    <col min="13316" max="13317" width="14.1666666666667" style="929" customWidth="1"/>
    <col min="13318" max="13318" width="10.4166666666667" style="929" customWidth="1"/>
    <col min="13319" max="13319" width="11.5" style="929" customWidth="1"/>
    <col min="13320" max="13321" width="10.4166666666667" style="929" customWidth="1"/>
    <col min="13322" max="13568" width="8.58333333333333" style="929"/>
    <col min="13569" max="13569" width="26.0833333333333" style="929" customWidth="1"/>
    <col min="13570" max="13570" width="18.5" style="929" customWidth="1"/>
    <col min="13571" max="13571" width="15.25" style="929" customWidth="1"/>
    <col min="13572" max="13573" width="14.1666666666667" style="929" customWidth="1"/>
    <col min="13574" max="13574" width="10.4166666666667" style="929" customWidth="1"/>
    <col min="13575" max="13575" width="11.5" style="929" customWidth="1"/>
    <col min="13576" max="13577" width="10.4166666666667" style="929" customWidth="1"/>
    <col min="13578" max="13824" width="8.58333333333333" style="929"/>
    <col min="13825" max="13825" width="26.0833333333333" style="929" customWidth="1"/>
    <col min="13826" max="13826" width="18.5" style="929" customWidth="1"/>
    <col min="13827" max="13827" width="15.25" style="929" customWidth="1"/>
    <col min="13828" max="13829" width="14.1666666666667" style="929" customWidth="1"/>
    <col min="13830" max="13830" width="10.4166666666667" style="929" customWidth="1"/>
    <col min="13831" max="13831" width="11.5" style="929" customWidth="1"/>
    <col min="13832" max="13833" width="10.4166666666667" style="929" customWidth="1"/>
    <col min="13834" max="14080" width="8.58333333333333" style="929"/>
    <col min="14081" max="14081" width="26.0833333333333" style="929" customWidth="1"/>
    <col min="14082" max="14082" width="18.5" style="929" customWidth="1"/>
    <col min="14083" max="14083" width="15.25" style="929" customWidth="1"/>
    <col min="14084" max="14085" width="14.1666666666667" style="929" customWidth="1"/>
    <col min="14086" max="14086" width="10.4166666666667" style="929" customWidth="1"/>
    <col min="14087" max="14087" width="11.5" style="929" customWidth="1"/>
    <col min="14088" max="14089" width="10.4166666666667" style="929" customWidth="1"/>
    <col min="14090" max="14336" width="8.58333333333333" style="929"/>
    <col min="14337" max="14337" width="26.0833333333333" style="929" customWidth="1"/>
    <col min="14338" max="14338" width="18.5" style="929" customWidth="1"/>
    <col min="14339" max="14339" width="15.25" style="929" customWidth="1"/>
    <col min="14340" max="14341" width="14.1666666666667" style="929" customWidth="1"/>
    <col min="14342" max="14342" width="10.4166666666667" style="929" customWidth="1"/>
    <col min="14343" max="14343" width="11.5" style="929" customWidth="1"/>
    <col min="14344" max="14345" width="10.4166666666667" style="929" customWidth="1"/>
    <col min="14346" max="14592" width="8.58333333333333" style="929"/>
    <col min="14593" max="14593" width="26.0833333333333" style="929" customWidth="1"/>
    <col min="14594" max="14594" width="18.5" style="929" customWidth="1"/>
    <col min="14595" max="14595" width="15.25" style="929" customWidth="1"/>
    <col min="14596" max="14597" width="14.1666666666667" style="929" customWidth="1"/>
    <col min="14598" max="14598" width="10.4166666666667" style="929" customWidth="1"/>
    <col min="14599" max="14599" width="11.5" style="929" customWidth="1"/>
    <col min="14600" max="14601" width="10.4166666666667" style="929" customWidth="1"/>
    <col min="14602" max="14848" width="8.58333333333333" style="929"/>
    <col min="14849" max="14849" width="26.0833333333333" style="929" customWidth="1"/>
    <col min="14850" max="14850" width="18.5" style="929" customWidth="1"/>
    <col min="14851" max="14851" width="15.25" style="929" customWidth="1"/>
    <col min="14852" max="14853" width="14.1666666666667" style="929" customWidth="1"/>
    <col min="14854" max="14854" width="10.4166666666667" style="929" customWidth="1"/>
    <col min="14855" max="14855" width="11.5" style="929" customWidth="1"/>
    <col min="14856" max="14857" width="10.4166666666667" style="929" customWidth="1"/>
    <col min="14858" max="15104" width="8.58333333333333" style="929"/>
    <col min="15105" max="15105" width="26.0833333333333" style="929" customWidth="1"/>
    <col min="15106" max="15106" width="18.5" style="929" customWidth="1"/>
    <col min="15107" max="15107" width="15.25" style="929" customWidth="1"/>
    <col min="15108" max="15109" width="14.1666666666667" style="929" customWidth="1"/>
    <col min="15110" max="15110" width="10.4166666666667" style="929" customWidth="1"/>
    <col min="15111" max="15111" width="11.5" style="929" customWidth="1"/>
    <col min="15112" max="15113" width="10.4166666666667" style="929" customWidth="1"/>
    <col min="15114" max="15360" width="8.58333333333333" style="929"/>
    <col min="15361" max="15361" width="26.0833333333333" style="929" customWidth="1"/>
    <col min="15362" max="15362" width="18.5" style="929" customWidth="1"/>
    <col min="15363" max="15363" width="15.25" style="929" customWidth="1"/>
    <col min="15364" max="15365" width="14.1666666666667" style="929" customWidth="1"/>
    <col min="15366" max="15366" width="10.4166666666667" style="929" customWidth="1"/>
    <col min="15367" max="15367" width="11.5" style="929" customWidth="1"/>
    <col min="15368" max="15369" width="10.4166666666667" style="929" customWidth="1"/>
    <col min="15370" max="15616" width="8.58333333333333" style="929"/>
    <col min="15617" max="15617" width="26.0833333333333" style="929" customWidth="1"/>
    <col min="15618" max="15618" width="18.5" style="929" customWidth="1"/>
    <col min="15619" max="15619" width="15.25" style="929" customWidth="1"/>
    <col min="15620" max="15621" width="14.1666666666667" style="929" customWidth="1"/>
    <col min="15622" max="15622" width="10.4166666666667" style="929" customWidth="1"/>
    <col min="15623" max="15623" width="11.5" style="929" customWidth="1"/>
    <col min="15624" max="15625" width="10.4166666666667" style="929" customWidth="1"/>
    <col min="15626" max="15872" width="8.58333333333333" style="929"/>
    <col min="15873" max="15873" width="26.0833333333333" style="929" customWidth="1"/>
    <col min="15874" max="15874" width="18.5" style="929" customWidth="1"/>
    <col min="15875" max="15875" width="15.25" style="929" customWidth="1"/>
    <col min="15876" max="15877" width="14.1666666666667" style="929" customWidth="1"/>
    <col min="15878" max="15878" width="10.4166666666667" style="929" customWidth="1"/>
    <col min="15879" max="15879" width="11.5" style="929" customWidth="1"/>
    <col min="15880" max="15881" width="10.4166666666667" style="929" customWidth="1"/>
    <col min="15882" max="16128" width="8.58333333333333" style="929"/>
    <col min="16129" max="16129" width="26.0833333333333" style="929" customWidth="1"/>
    <col min="16130" max="16130" width="18.5" style="929" customWidth="1"/>
    <col min="16131" max="16131" width="15.25" style="929" customWidth="1"/>
    <col min="16132" max="16133" width="14.1666666666667" style="929" customWidth="1"/>
    <col min="16134" max="16134" width="10.4166666666667" style="929" customWidth="1"/>
    <col min="16135" max="16135" width="11.5" style="929" customWidth="1"/>
    <col min="16136" max="16137" width="10.4166666666667" style="929" customWidth="1"/>
    <col min="16138" max="16384" width="8.58333333333333" style="929"/>
  </cols>
  <sheetData>
    <row r="1" spans="1:2">
      <c r="A1" s="930" t="s">
        <v>826</v>
      </c>
      <c r="B1" s="930"/>
    </row>
    <row r="2" spans="1:6">
      <c r="A2" s="931" t="s">
        <v>798</v>
      </c>
      <c r="B2" s="932">
        <v>172389.48</v>
      </c>
      <c r="D2" s="933"/>
      <c r="E2" s="934"/>
      <c r="F2" s="935"/>
    </row>
    <row r="3" spans="1:6">
      <c r="A3" s="931" t="s">
        <v>799</v>
      </c>
      <c r="B3" s="932">
        <v>206218.81</v>
      </c>
      <c r="E3" s="936"/>
      <c r="F3" s="936"/>
    </row>
    <row r="4" spans="1:6">
      <c r="A4" s="937" t="s">
        <v>800</v>
      </c>
      <c r="B4" s="932"/>
      <c r="E4" s="936"/>
      <c r="F4" s="936"/>
    </row>
    <row r="5" spans="1:2">
      <c r="A5" s="931" t="s">
        <v>801</v>
      </c>
      <c r="B5" s="932">
        <v>904214.02</v>
      </c>
    </row>
    <row r="6" spans="1:9">
      <c r="A6" s="931" t="s">
        <v>802</v>
      </c>
      <c r="B6" s="932"/>
      <c r="D6" s="929" t="s">
        <v>803</v>
      </c>
      <c r="E6" s="929" t="s">
        <v>804</v>
      </c>
      <c r="F6" s="929" t="s">
        <v>805</v>
      </c>
      <c r="G6" s="938" t="s">
        <v>806</v>
      </c>
      <c r="H6" s="938" t="s">
        <v>807</v>
      </c>
      <c r="I6" s="938" t="s">
        <v>808</v>
      </c>
    </row>
    <row r="7" spans="1:9">
      <c r="A7" s="931" t="s">
        <v>809</v>
      </c>
      <c r="B7" s="932">
        <v>49925.33</v>
      </c>
      <c r="C7" s="939" t="s">
        <v>810</v>
      </c>
      <c r="D7" s="936">
        <v>20804.36</v>
      </c>
      <c r="E7" s="936">
        <v>89522.15</v>
      </c>
      <c r="F7" s="936">
        <v>40698.14</v>
      </c>
      <c r="G7" s="936">
        <v>483.05</v>
      </c>
      <c r="H7" s="936"/>
      <c r="I7" s="936">
        <v>21193.14</v>
      </c>
    </row>
    <row r="8" spans="1:9">
      <c r="A8" s="931" t="s">
        <v>811</v>
      </c>
      <c r="B8" s="932">
        <v>139362.22</v>
      </c>
      <c r="C8" s="939" t="s">
        <v>812</v>
      </c>
      <c r="D8" s="936">
        <v>95064.36</v>
      </c>
      <c r="E8" s="936">
        <v>97846.08</v>
      </c>
      <c r="F8" s="936">
        <v>191033.27</v>
      </c>
      <c r="G8" s="936">
        <v>215415</v>
      </c>
      <c r="H8" s="936">
        <v>16500.14</v>
      </c>
      <c r="I8" s="936">
        <v>34304.67</v>
      </c>
    </row>
    <row r="9" spans="1:3">
      <c r="A9" s="931" t="s">
        <v>813</v>
      </c>
      <c r="B9" s="932">
        <v>3432.89</v>
      </c>
      <c r="C9" s="939"/>
    </row>
    <row r="10" spans="1:3">
      <c r="A10" s="931" t="s">
        <v>814</v>
      </c>
      <c r="B10" s="932"/>
      <c r="C10" s="939"/>
    </row>
    <row r="11" spans="1:9">
      <c r="A11" s="931" t="s">
        <v>815</v>
      </c>
      <c r="B11" s="932"/>
      <c r="C11" s="939"/>
      <c r="D11" s="940" t="s">
        <v>827</v>
      </c>
      <c r="E11" s="940"/>
      <c r="F11" s="940"/>
      <c r="G11" s="940"/>
      <c r="H11" s="940"/>
      <c r="I11" s="940"/>
    </row>
    <row r="12" spans="1:9">
      <c r="A12" s="931" t="s">
        <v>817</v>
      </c>
      <c r="B12" s="932">
        <v>782854.7</v>
      </c>
      <c r="C12" s="939"/>
      <c r="D12" s="940"/>
      <c r="E12" s="940"/>
      <c r="F12" s="940"/>
      <c r="G12" s="940"/>
      <c r="H12" s="940"/>
      <c r="I12" s="940"/>
    </row>
    <row r="13" spans="1:7">
      <c r="A13" s="937" t="s">
        <v>728</v>
      </c>
      <c r="B13" s="932">
        <v>199113.73</v>
      </c>
      <c r="C13" s="939"/>
      <c r="D13" s="941"/>
      <c r="E13" s="941"/>
      <c r="F13" s="942"/>
      <c r="G13" s="941"/>
    </row>
    <row r="14" spans="1:7">
      <c r="A14" s="937" t="s">
        <v>818</v>
      </c>
      <c r="B14" s="932">
        <v>66534.03</v>
      </c>
      <c r="D14" s="943"/>
      <c r="E14" s="943"/>
      <c r="F14" s="944"/>
      <c r="G14" s="943"/>
    </row>
    <row r="15" spans="1:7">
      <c r="A15" s="931" t="s">
        <v>819</v>
      </c>
      <c r="B15" s="932">
        <f>SUM(D7:I7)</f>
        <v>172700.84</v>
      </c>
      <c r="D15" s="943"/>
      <c r="E15" s="943"/>
      <c r="F15" s="944"/>
      <c r="G15" s="943"/>
    </row>
    <row r="16" spans="1:7">
      <c r="A16" s="945" t="s">
        <v>820</v>
      </c>
      <c r="B16" s="946">
        <f>SUM(D8:I8)</f>
        <v>650163.52</v>
      </c>
      <c r="D16" s="943"/>
      <c r="E16" s="943"/>
      <c r="F16" s="944"/>
      <c r="G16" s="943"/>
    </row>
    <row r="17" spans="1:7">
      <c r="A17" s="937" t="s">
        <v>821</v>
      </c>
      <c r="B17" s="932">
        <v>15111.54</v>
      </c>
      <c r="D17" s="943"/>
      <c r="E17" s="943"/>
      <c r="F17" s="944"/>
      <c r="G17" s="943"/>
    </row>
    <row r="18" spans="1:7">
      <c r="A18" s="931" t="s">
        <v>157</v>
      </c>
      <c r="B18" s="932">
        <f>SUM(B2:B17)</f>
        <v>3362021.11</v>
      </c>
      <c r="D18" s="943"/>
      <c r="E18" s="943"/>
      <c r="F18" s="944"/>
      <c r="G18" s="943"/>
    </row>
    <row r="19" spans="2:7">
      <c r="B19" s="936"/>
      <c r="D19" s="943"/>
      <c r="E19" s="943"/>
      <c r="F19" s="944"/>
      <c r="G19" s="943"/>
    </row>
    <row r="20" spans="6:7">
      <c r="F20" s="947">
        <v>44926</v>
      </c>
      <c r="G20" s="938" t="s">
        <v>737</v>
      </c>
    </row>
    <row r="21" spans="1:7">
      <c r="A21" s="948" t="s">
        <v>822</v>
      </c>
      <c r="B21" s="949"/>
      <c r="C21" s="949"/>
      <c r="D21" s="949"/>
      <c r="F21" s="950"/>
      <c r="G21" s="950"/>
    </row>
    <row r="22" spans="1:7">
      <c r="A22" s="951" t="s">
        <v>632</v>
      </c>
      <c r="B22" s="951" t="s">
        <v>823</v>
      </c>
      <c r="C22" s="952" t="s">
        <v>155</v>
      </c>
      <c r="D22" s="951" t="s">
        <v>186</v>
      </c>
      <c r="F22" s="953"/>
      <c r="G22" s="953"/>
    </row>
    <row r="23" spans="1:7">
      <c r="A23" s="954" t="s">
        <v>824</v>
      </c>
      <c r="B23" s="955" t="s">
        <v>825</v>
      </c>
      <c r="C23" s="956">
        <v>270000</v>
      </c>
      <c r="D23" s="955"/>
      <c r="F23" s="953">
        <v>200000</v>
      </c>
      <c r="G23" s="953">
        <f t="shared" ref="G23:G24" si="0">F23/1.13</f>
        <v>176991.150442478</v>
      </c>
    </row>
    <row r="24" spans="1:7">
      <c r="A24" s="954" t="s">
        <v>677</v>
      </c>
      <c r="B24" s="954" t="s">
        <v>678</v>
      </c>
      <c r="C24" s="956">
        <v>782854.7</v>
      </c>
      <c r="D24" s="955"/>
      <c r="F24" s="953">
        <v>650000</v>
      </c>
      <c r="G24" s="953">
        <f t="shared" si="0"/>
        <v>575221.238938053</v>
      </c>
    </row>
    <row r="25" spans="1:7">
      <c r="A25" s="948" t="s">
        <v>157</v>
      </c>
      <c r="B25" s="949"/>
      <c r="C25" s="957">
        <f>SUM(C23:C24)</f>
        <v>1052854.7</v>
      </c>
      <c r="D25" s="955"/>
      <c r="F25" s="953"/>
      <c r="G25" s="953">
        <f>SUM(G22:G24)</f>
        <v>752212.389380531</v>
      </c>
    </row>
    <row r="29" spans="6:7">
      <c r="F29" s="938"/>
      <c r="G29" s="958"/>
    </row>
    <row r="30" spans="6:7">
      <c r="F30" s="958" t="s">
        <v>754</v>
      </c>
      <c r="G30" s="958">
        <f>ROUND(G25,-4)</f>
        <v>750000</v>
      </c>
    </row>
    <row r="31" spans="6:7">
      <c r="F31" s="958" t="s">
        <v>794</v>
      </c>
      <c r="G31" s="958">
        <f>B16</f>
        <v>650163.52</v>
      </c>
    </row>
    <row r="32" spans="6:7">
      <c r="F32" s="959" t="s">
        <v>795</v>
      </c>
      <c r="G32" s="960">
        <f>YM8015成本汇总!G34</f>
        <v>1.05660720830798</v>
      </c>
    </row>
    <row r="33" spans="6:7">
      <c r="F33" s="958" t="s">
        <v>757</v>
      </c>
      <c r="G33" s="958">
        <f>G31*G32</f>
        <v>686967.461810892</v>
      </c>
    </row>
    <row r="34" spans="6:7">
      <c r="F34" s="959" t="s">
        <v>796</v>
      </c>
      <c r="G34" s="958">
        <f>G33+G30</f>
        <v>1436967.46181089</v>
      </c>
    </row>
    <row r="35" spans="6:7">
      <c r="F35" s="959" t="s">
        <v>760</v>
      </c>
      <c r="G35" s="958">
        <f>YM8015成本汇总!I37</f>
        <v>0.1</v>
      </c>
    </row>
    <row r="36" spans="6:7">
      <c r="F36" s="959" t="s">
        <v>760</v>
      </c>
      <c r="G36" s="958">
        <f>G35*G34</f>
        <v>143696.746181089</v>
      </c>
    </row>
    <row r="37" spans="6:7">
      <c r="F37" s="961" t="s">
        <v>508</v>
      </c>
      <c r="G37" s="961">
        <f>ROUND(G36+G34,-4)</f>
        <v>1580000</v>
      </c>
    </row>
  </sheetData>
  <mergeCells count="4">
    <mergeCell ref="A1:B1"/>
    <mergeCell ref="A21:D21"/>
    <mergeCell ref="A25:B25"/>
    <mergeCell ref="D11:I12"/>
  </mergeCells>
  <pageMargins left="0.699305555555556" right="0.699305555555556"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P40:R47"/>
  <sheetViews>
    <sheetView workbookViewId="0">
      <selection activeCell="B54" sqref="B54:E54"/>
    </sheetView>
  </sheetViews>
  <sheetFormatPr defaultColWidth="9" defaultRowHeight="15.75"/>
  <sheetData>
    <row r="40" spans="16:18">
      <c r="P40" s="928">
        <v>2022</v>
      </c>
      <c r="Q40" s="928">
        <v>98.1</v>
      </c>
      <c r="R40" s="928">
        <f>Q40/100</f>
        <v>0.981</v>
      </c>
    </row>
    <row r="41" spans="16:18">
      <c r="P41" s="928">
        <v>2021</v>
      </c>
      <c r="Q41" s="928">
        <v>104.2</v>
      </c>
      <c r="R41" s="928">
        <f t="shared" ref="R41:R46" si="0">Q41/100</f>
        <v>1.042</v>
      </c>
    </row>
    <row r="42" spans="16:18">
      <c r="P42" s="928">
        <v>2020</v>
      </c>
      <c r="Q42" s="928">
        <v>100.2</v>
      </c>
      <c r="R42" s="928">
        <f t="shared" si="0"/>
        <v>1.002</v>
      </c>
    </row>
    <row r="43" spans="16:18">
      <c r="P43" s="928">
        <v>2019</v>
      </c>
      <c r="Q43" s="928">
        <v>98.2</v>
      </c>
      <c r="R43" s="928">
        <f t="shared" si="0"/>
        <v>0.982</v>
      </c>
    </row>
    <row r="44" spans="16:18">
      <c r="P44" s="928">
        <v>2018</v>
      </c>
      <c r="Q44" s="928">
        <v>101.1</v>
      </c>
      <c r="R44" s="928">
        <f t="shared" si="0"/>
        <v>1.011</v>
      </c>
    </row>
    <row r="45" spans="16:18">
      <c r="P45" s="928">
        <v>2017</v>
      </c>
      <c r="Q45" s="928">
        <v>103.7</v>
      </c>
      <c r="R45" s="928">
        <f t="shared" si="0"/>
        <v>1.037</v>
      </c>
    </row>
    <row r="46" spans="16:18">
      <c r="P46" s="928">
        <v>2016</v>
      </c>
      <c r="Q46" s="928">
        <v>100.2</v>
      </c>
      <c r="R46" s="928">
        <f t="shared" si="0"/>
        <v>1.002</v>
      </c>
    </row>
    <row r="47" spans="16:18">
      <c r="P47" s="928"/>
      <c r="Q47" s="928"/>
      <c r="R47" s="928">
        <f>PRODUCT(R40:R46)</f>
        <v>1.05660720830798</v>
      </c>
    </row>
  </sheetData>
  <pageMargins left="0.699305555555556" right="0.699305555555556"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L39"/>
  <sheetViews>
    <sheetView topLeftCell="A20" workbookViewId="0">
      <selection activeCell="B54" sqref="B54:E54"/>
    </sheetView>
  </sheetViews>
  <sheetFormatPr defaultColWidth="9" defaultRowHeight="12"/>
  <cols>
    <col min="1" max="2" width="9" style="897"/>
    <col min="3" max="3" width="18.4166666666667" style="897" customWidth="1"/>
    <col min="4" max="5" width="15.4166666666667" style="897" customWidth="1"/>
    <col min="6" max="7" width="14.5833333333333" style="897" customWidth="1"/>
    <col min="8" max="8" width="15.4166666666667" style="897" customWidth="1"/>
    <col min="9" max="16384" width="9" style="897"/>
  </cols>
  <sheetData>
    <row r="1" hidden="1" spans="1:5">
      <c r="A1" s="919" t="s">
        <v>828</v>
      </c>
      <c r="B1" s="919" t="s">
        <v>829</v>
      </c>
      <c r="C1" s="919" t="s">
        <v>830</v>
      </c>
      <c r="D1" s="919" t="s">
        <v>831</v>
      </c>
      <c r="E1" s="919" t="s">
        <v>832</v>
      </c>
    </row>
    <row r="2" hidden="1" spans="1:5">
      <c r="A2" s="919" t="s">
        <v>833</v>
      </c>
      <c r="B2" s="919" t="s">
        <v>834</v>
      </c>
      <c r="C2" s="920">
        <v>4.327</v>
      </c>
      <c r="D2" s="920">
        <v>2.7222</v>
      </c>
      <c r="E2" s="920">
        <v>1.9005</v>
      </c>
    </row>
    <row r="3" hidden="1" spans="1:5">
      <c r="A3" s="919" t="s">
        <v>835</v>
      </c>
      <c r="B3" s="919" t="s">
        <v>836</v>
      </c>
      <c r="C3" s="920">
        <v>1.5412</v>
      </c>
      <c r="D3" s="920">
        <v>3.6531</v>
      </c>
      <c r="E3" s="920">
        <v>7.1032</v>
      </c>
    </row>
    <row r="4" hidden="1" spans="1:5">
      <c r="A4" s="919" t="s">
        <v>837</v>
      </c>
      <c r="B4" s="919" t="s">
        <v>838</v>
      </c>
      <c r="C4" s="920">
        <v>7.0311</v>
      </c>
      <c r="D4" s="920">
        <v>13.3408</v>
      </c>
      <c r="E4" s="920">
        <v>12.5698</v>
      </c>
    </row>
    <row r="5" hidden="1" spans="1:5">
      <c r="A5" s="919" t="s">
        <v>839</v>
      </c>
      <c r="B5" s="919" t="s">
        <v>840</v>
      </c>
      <c r="C5" s="920">
        <v>11.0425</v>
      </c>
      <c r="D5" s="920">
        <v>11.2288</v>
      </c>
      <c r="E5" s="920">
        <v>14.7293</v>
      </c>
    </row>
    <row r="6" hidden="1" spans="1:5">
      <c r="A6" s="919" t="s">
        <v>841</v>
      </c>
      <c r="B6" s="919" t="s">
        <v>842</v>
      </c>
      <c r="C6" s="920">
        <v>2.4369</v>
      </c>
      <c r="D6" s="920">
        <v>4.6036</v>
      </c>
      <c r="E6" s="920">
        <v>3.5779</v>
      </c>
    </row>
    <row r="7" hidden="1" spans="1:5">
      <c r="A7" s="919" t="s">
        <v>843</v>
      </c>
      <c r="B7" s="919" t="s">
        <v>844</v>
      </c>
      <c r="C7" s="920">
        <v>3.0975</v>
      </c>
      <c r="D7" s="920">
        <v>3.9394</v>
      </c>
      <c r="E7" s="920">
        <v>4.1206</v>
      </c>
    </row>
    <row r="8" hidden="1" spans="1:5">
      <c r="A8" s="919" t="s">
        <v>845</v>
      </c>
      <c r="B8" s="919" t="s">
        <v>846</v>
      </c>
      <c r="C8" s="920">
        <v>21.9599</v>
      </c>
      <c r="D8" s="920">
        <v>16.5468</v>
      </c>
      <c r="E8" s="920">
        <v>11.949</v>
      </c>
    </row>
    <row r="9" hidden="1" spans="1:5">
      <c r="A9" s="919" t="s">
        <v>847</v>
      </c>
      <c r="B9" s="919" t="s">
        <v>848</v>
      </c>
      <c r="C9" s="920">
        <v>41.9488</v>
      </c>
      <c r="D9" s="920">
        <v>13.9248</v>
      </c>
      <c r="E9" s="920">
        <v>15.6638</v>
      </c>
    </row>
    <row r="10" hidden="1" spans="1:5">
      <c r="A10" s="919" t="s">
        <v>849</v>
      </c>
      <c r="B10" s="919" t="s">
        <v>850</v>
      </c>
      <c r="C10" s="920">
        <v>16.1945</v>
      </c>
      <c r="D10" s="920">
        <v>18.3244</v>
      </c>
      <c r="E10" s="920">
        <v>9.7809</v>
      </c>
    </row>
    <row r="11" hidden="1" spans="1:5">
      <c r="A11" s="919" t="s">
        <v>851</v>
      </c>
      <c r="B11" s="919" t="s">
        <v>852</v>
      </c>
      <c r="C11" s="920">
        <v>13.2999</v>
      </c>
      <c r="D11" s="920">
        <v>7.4639</v>
      </c>
      <c r="E11" s="920">
        <v>3.5098</v>
      </c>
    </row>
    <row r="12" hidden="1" spans="1:5">
      <c r="A12" s="919" t="s">
        <v>853</v>
      </c>
      <c r="B12" s="919" t="s">
        <v>854</v>
      </c>
      <c r="C12" s="920">
        <v>11.9178</v>
      </c>
      <c r="D12" s="920">
        <v>7.5072</v>
      </c>
      <c r="E12" s="920">
        <v>9.5281</v>
      </c>
    </row>
    <row r="13" hidden="1" spans="1:5">
      <c r="A13" s="919" t="s">
        <v>855</v>
      </c>
      <c r="B13" s="919" t="s">
        <v>856</v>
      </c>
      <c r="C13" s="920">
        <v>1.3136</v>
      </c>
      <c r="D13" s="920">
        <v>3.0582</v>
      </c>
      <c r="E13" s="920">
        <v>3.5047</v>
      </c>
    </row>
    <row r="14" hidden="1" spans="1:5">
      <c r="A14" s="919" t="s">
        <v>857</v>
      </c>
      <c r="B14" s="919" t="s">
        <v>858</v>
      </c>
      <c r="C14" s="920">
        <v>4.2209</v>
      </c>
      <c r="D14" s="920">
        <v>3.1615</v>
      </c>
      <c r="E14" s="920">
        <v>0.6916</v>
      </c>
    </row>
    <row r="15" hidden="1" spans="1:5">
      <c r="A15" s="919" t="s">
        <v>859</v>
      </c>
      <c r="B15" s="919" t="s">
        <v>860</v>
      </c>
      <c r="C15" s="920">
        <v>26.3435</v>
      </c>
      <c r="D15" s="920">
        <v>22.3291</v>
      </c>
      <c r="E15" s="920">
        <v>12.3924</v>
      </c>
    </row>
    <row r="16" hidden="1"/>
    <row r="17" hidden="1" spans="1:1">
      <c r="A17" s="921" t="s">
        <v>861</v>
      </c>
    </row>
    <row r="18" hidden="1" spans="3:5">
      <c r="C18" s="922">
        <f>AVERAGE(C2:C15)</f>
        <v>11.9053642857143</v>
      </c>
      <c r="D18" s="922">
        <f t="shared" ref="D18:E18" si="0">AVERAGE(D2:D15)</f>
        <v>9.41455714285714</v>
      </c>
      <c r="E18" s="922">
        <f t="shared" si="0"/>
        <v>7.93011428571428</v>
      </c>
    </row>
    <row r="19" hidden="1" spans="5:5">
      <c r="E19" s="923">
        <f>AVERAGE(C18:E18)</f>
        <v>9.75001190476191</v>
      </c>
    </row>
    <row r="21" s="918" customFormat="1" ht="47.25" spans="1:8">
      <c r="A21" s="924" t="s">
        <v>828</v>
      </c>
      <c r="B21" s="924" t="s">
        <v>829</v>
      </c>
      <c r="C21" s="924" t="s">
        <v>862</v>
      </c>
      <c r="D21" s="924" t="s">
        <v>863</v>
      </c>
      <c r="E21" s="924" t="s">
        <v>864</v>
      </c>
      <c r="F21" s="924" t="s">
        <v>865</v>
      </c>
      <c r="G21" s="924" t="s">
        <v>866</v>
      </c>
      <c r="H21" s="924" t="s">
        <v>867</v>
      </c>
    </row>
    <row r="22" spans="1:11">
      <c r="A22" s="919" t="s">
        <v>833</v>
      </c>
      <c r="B22" s="919" t="s">
        <v>834</v>
      </c>
      <c r="C22" s="920">
        <v>3903298070.33</v>
      </c>
      <c r="D22" s="920">
        <v>4927903394.46</v>
      </c>
      <c r="E22" s="920">
        <v>4457408206.09</v>
      </c>
      <c r="F22" s="920">
        <v>192809003.98</v>
      </c>
      <c r="G22" s="920">
        <v>149942104.38</v>
      </c>
      <c r="H22" s="920">
        <v>93814211.88</v>
      </c>
      <c r="I22" s="926">
        <f>F22/C22</f>
        <v>0.049396433607157</v>
      </c>
      <c r="J22" s="926">
        <f t="shared" ref="J22:K22" si="1">G22/D22</f>
        <v>0.0304271598644905</v>
      </c>
      <c r="K22" s="926">
        <f t="shared" si="1"/>
        <v>0.0210468073693194</v>
      </c>
    </row>
    <row r="23" spans="1:11">
      <c r="A23" s="919" t="s">
        <v>835</v>
      </c>
      <c r="B23" s="919" t="s">
        <v>836</v>
      </c>
      <c r="C23" s="920">
        <v>4067116311.71</v>
      </c>
      <c r="D23" s="920">
        <v>3254824067.22</v>
      </c>
      <c r="E23" s="920">
        <v>3378227429.12</v>
      </c>
      <c r="F23" s="920">
        <v>72383069.06</v>
      </c>
      <c r="G23" s="920">
        <v>147060077.57</v>
      </c>
      <c r="H23" s="920">
        <v>316204024.53</v>
      </c>
      <c r="I23" s="926">
        <f t="shared" ref="I23:I37" si="2">F23/C23</f>
        <v>0.0177971475395467</v>
      </c>
      <c r="J23" s="926">
        <f t="shared" ref="J23:J37" si="3">G23/D23</f>
        <v>0.0451821894310885</v>
      </c>
      <c r="K23" s="926">
        <f t="shared" ref="K23:K37" si="4">H23/E23</f>
        <v>0.0936005734262742</v>
      </c>
    </row>
    <row r="24" spans="1:11">
      <c r="A24" s="919" t="s">
        <v>868</v>
      </c>
      <c r="B24" s="919" t="s">
        <v>869</v>
      </c>
      <c r="C24" s="920">
        <v>5192030676.87</v>
      </c>
      <c r="D24" s="920">
        <v>21798431293.89</v>
      </c>
      <c r="E24" s="920">
        <v>9162215965.71</v>
      </c>
      <c r="F24" s="920">
        <v>183690558.53</v>
      </c>
      <c r="G24" s="920">
        <v>786623494.22</v>
      </c>
      <c r="H24" s="920">
        <v>-1524617204.44</v>
      </c>
      <c r="I24" s="926">
        <f t="shared" si="2"/>
        <v>0.0353793284289178</v>
      </c>
      <c r="J24" s="926">
        <f t="shared" si="3"/>
        <v>0.0360862432536825</v>
      </c>
      <c r="K24" s="926">
        <f t="shared" si="4"/>
        <v>-0.166402670505252</v>
      </c>
    </row>
    <row r="25" spans="1:11">
      <c r="A25" s="919" t="s">
        <v>837</v>
      </c>
      <c r="B25" s="919" t="s">
        <v>838</v>
      </c>
      <c r="C25" s="920">
        <v>18287125421.79</v>
      </c>
      <c r="D25" s="920">
        <v>21337654548.94</v>
      </c>
      <c r="E25" s="920">
        <v>24602019557.51</v>
      </c>
      <c r="F25" s="920">
        <v>1578978509.33</v>
      </c>
      <c r="G25" s="920">
        <v>3623093174.97</v>
      </c>
      <c r="H25" s="920">
        <v>3864929429.56</v>
      </c>
      <c r="I25" s="926">
        <f t="shared" si="2"/>
        <v>0.0863437239539337</v>
      </c>
      <c r="J25" s="926">
        <f t="shared" si="3"/>
        <v>0.169798098786354</v>
      </c>
      <c r="K25" s="926">
        <f t="shared" si="4"/>
        <v>0.157098055325307</v>
      </c>
    </row>
    <row r="26" spans="1:11">
      <c r="A26" s="919" t="s">
        <v>839</v>
      </c>
      <c r="B26" s="919" t="s">
        <v>840</v>
      </c>
      <c r="C26" s="920">
        <v>979922169.85</v>
      </c>
      <c r="D26" s="920">
        <v>1288904241.31</v>
      </c>
      <c r="E26" s="920">
        <v>1275990424.7</v>
      </c>
      <c r="F26" s="920">
        <v>135285602.72</v>
      </c>
      <c r="G26" s="920">
        <v>180273093.57</v>
      </c>
      <c r="H26" s="920">
        <v>238462257.14</v>
      </c>
      <c r="I26" s="926">
        <f t="shared" si="2"/>
        <v>0.138057497709954</v>
      </c>
      <c r="J26" s="926">
        <f t="shared" si="3"/>
        <v>0.139865389368861</v>
      </c>
      <c r="K26" s="926">
        <f t="shared" si="4"/>
        <v>0.186884049068053</v>
      </c>
    </row>
    <row r="27" spans="1:11">
      <c r="A27" s="919" t="s">
        <v>870</v>
      </c>
      <c r="B27" s="919" t="s">
        <v>871</v>
      </c>
      <c r="C27" s="920">
        <v>17864420161.75</v>
      </c>
      <c r="D27" s="920">
        <v>20029930393.7</v>
      </c>
      <c r="E27" s="920">
        <v>10358819323.55</v>
      </c>
      <c r="F27" s="920">
        <v>420208304.81</v>
      </c>
      <c r="G27" s="920">
        <v>504438458.09</v>
      </c>
      <c r="H27" s="920">
        <v>-455164709.87</v>
      </c>
      <c r="I27" s="926">
        <f t="shared" si="2"/>
        <v>0.0235220791386064</v>
      </c>
      <c r="J27" s="926">
        <f t="shared" si="3"/>
        <v>0.0251842342022647</v>
      </c>
      <c r="K27" s="926">
        <f t="shared" si="4"/>
        <v>-0.0439398251531637</v>
      </c>
    </row>
    <row r="28" spans="1:11">
      <c r="A28" s="919" t="s">
        <v>841</v>
      </c>
      <c r="B28" s="919" t="s">
        <v>842</v>
      </c>
      <c r="C28" s="920">
        <v>1950573991.27</v>
      </c>
      <c r="D28" s="920">
        <v>2084671762.08</v>
      </c>
      <c r="E28" s="920">
        <v>1948677036.52</v>
      </c>
      <c r="F28" s="920">
        <v>55963034.64</v>
      </c>
      <c r="G28" s="920">
        <v>112899797.24</v>
      </c>
      <c r="H28" s="920">
        <v>78070733.11</v>
      </c>
      <c r="I28" s="926">
        <f t="shared" si="2"/>
        <v>0.0286905469315537</v>
      </c>
      <c r="J28" s="926">
        <f t="shared" si="3"/>
        <v>0.0541571096676405</v>
      </c>
      <c r="K28" s="926">
        <f t="shared" si="4"/>
        <v>0.0400634541521672</v>
      </c>
    </row>
    <row r="29" spans="1:11">
      <c r="A29" s="919" t="s">
        <v>872</v>
      </c>
      <c r="B29" s="919" t="s">
        <v>873</v>
      </c>
      <c r="C29" s="920">
        <v>1507104401.45</v>
      </c>
      <c r="D29" s="920">
        <v>2068440244.4</v>
      </c>
      <c r="E29" s="920">
        <v>1031738923.62</v>
      </c>
      <c r="F29" s="920">
        <v>83632985.69</v>
      </c>
      <c r="G29" s="920">
        <v>75348738.28</v>
      </c>
      <c r="H29" s="920">
        <v>-7580732.79</v>
      </c>
      <c r="I29" s="926">
        <f t="shared" si="2"/>
        <v>0.05549249647837</v>
      </c>
      <c r="J29" s="926">
        <f t="shared" si="3"/>
        <v>0.0364278051947576</v>
      </c>
      <c r="K29" s="926">
        <f t="shared" si="4"/>
        <v>-0.0073475300935647</v>
      </c>
    </row>
    <row r="30" spans="1:11">
      <c r="A30" s="919" t="s">
        <v>843</v>
      </c>
      <c r="B30" s="919" t="s">
        <v>844</v>
      </c>
      <c r="C30" s="920">
        <v>2767794554.91</v>
      </c>
      <c r="D30" s="920">
        <v>2945025043.66</v>
      </c>
      <c r="E30" s="920">
        <v>2996708083.63</v>
      </c>
      <c r="F30" s="920">
        <v>102480877.17</v>
      </c>
      <c r="G30" s="920">
        <v>134361225.53</v>
      </c>
      <c r="H30" s="920">
        <v>142348004.09</v>
      </c>
      <c r="I30" s="926">
        <f t="shared" si="2"/>
        <v>0.0370261864227608</v>
      </c>
      <c r="J30" s="926">
        <f t="shared" si="3"/>
        <v>0.0456231181528492</v>
      </c>
      <c r="K30" s="926">
        <f t="shared" si="4"/>
        <v>0.0475014583060655</v>
      </c>
    </row>
    <row r="31" spans="1:11">
      <c r="A31" s="919" t="s">
        <v>845</v>
      </c>
      <c r="B31" s="919" t="s">
        <v>846</v>
      </c>
      <c r="C31" s="920">
        <v>297406565.84</v>
      </c>
      <c r="D31" s="920">
        <v>454117619.48</v>
      </c>
      <c r="E31" s="920">
        <v>483494133.19</v>
      </c>
      <c r="F31" s="920">
        <v>99125940.43</v>
      </c>
      <c r="G31" s="920">
        <v>107923650.24</v>
      </c>
      <c r="H31" s="920">
        <v>78883066.41</v>
      </c>
      <c r="I31" s="926">
        <f t="shared" si="2"/>
        <v>0.333301116436441</v>
      </c>
      <c r="J31" s="926">
        <f t="shared" si="3"/>
        <v>0.237655720920014</v>
      </c>
      <c r="K31" s="926">
        <f t="shared" si="4"/>
        <v>0.163152065340576</v>
      </c>
    </row>
    <row r="32" spans="1:11">
      <c r="A32" s="919" t="s">
        <v>849</v>
      </c>
      <c r="B32" s="919" t="s">
        <v>850</v>
      </c>
      <c r="C32" s="920">
        <v>6160146776.87</v>
      </c>
      <c r="D32" s="920">
        <v>6404630117.24</v>
      </c>
      <c r="E32" s="920">
        <v>5459066064.04</v>
      </c>
      <c r="F32" s="920">
        <v>1311729242.31</v>
      </c>
      <c r="G32" s="920">
        <v>1497503732.91</v>
      </c>
      <c r="H32" s="920">
        <v>659045431.47</v>
      </c>
      <c r="I32" s="926">
        <f t="shared" si="2"/>
        <v>0.21293798505504</v>
      </c>
      <c r="J32" s="926">
        <f t="shared" si="3"/>
        <v>0.23381580286409</v>
      </c>
      <c r="K32" s="926">
        <f t="shared" si="4"/>
        <v>0.120724941544721</v>
      </c>
    </row>
    <row r="33" ht="11.65" customHeight="1" spans="1:11">
      <c r="A33" s="919" t="s">
        <v>851</v>
      </c>
      <c r="B33" s="919" t="s">
        <v>852</v>
      </c>
      <c r="C33" s="920">
        <v>4105618293.68</v>
      </c>
      <c r="D33" s="920">
        <v>5177135923.29</v>
      </c>
      <c r="E33" s="920">
        <v>6202995768.35</v>
      </c>
      <c r="F33" s="920">
        <v>712298044.56</v>
      </c>
      <c r="G33" s="920">
        <v>490984027.11</v>
      </c>
      <c r="H33" s="920">
        <v>257750550.48</v>
      </c>
      <c r="I33" s="926">
        <f t="shared" si="2"/>
        <v>0.173493489557098</v>
      </c>
      <c r="J33" s="926">
        <f t="shared" si="3"/>
        <v>0.0948369975957646</v>
      </c>
      <c r="K33" s="926">
        <f t="shared" si="4"/>
        <v>0.0415525917001491</v>
      </c>
    </row>
    <row r="34" spans="1:11">
      <c r="A34" s="919" t="s">
        <v>853</v>
      </c>
      <c r="B34" s="919" t="s">
        <v>854</v>
      </c>
      <c r="C34" s="920">
        <v>2830002277.76</v>
      </c>
      <c r="D34" s="920">
        <v>3225186136.25</v>
      </c>
      <c r="E34" s="920">
        <v>2552218556.33</v>
      </c>
      <c r="F34" s="920">
        <v>429512659.13</v>
      </c>
      <c r="G34" s="920">
        <v>289227483.86</v>
      </c>
      <c r="H34" s="920">
        <v>297915383.79</v>
      </c>
      <c r="I34" s="926">
        <f t="shared" si="2"/>
        <v>0.151771135488261</v>
      </c>
      <c r="J34" s="926">
        <f t="shared" si="3"/>
        <v>0.0896777648301228</v>
      </c>
      <c r="K34" s="926">
        <f t="shared" si="4"/>
        <v>0.11672800632654</v>
      </c>
    </row>
    <row r="35" spans="1:11">
      <c r="A35" s="919" t="s">
        <v>855</v>
      </c>
      <c r="B35" s="919" t="s">
        <v>856</v>
      </c>
      <c r="C35" s="920">
        <v>9889339398.16</v>
      </c>
      <c r="D35" s="920">
        <v>13339428924.38</v>
      </c>
      <c r="E35" s="920">
        <v>14294964034.46</v>
      </c>
      <c r="F35" s="920">
        <v>150769728.14</v>
      </c>
      <c r="G35" s="920">
        <v>490559062.61</v>
      </c>
      <c r="H35" s="920">
        <v>609254551.91</v>
      </c>
      <c r="I35" s="926">
        <f t="shared" si="2"/>
        <v>0.0152456824535774</v>
      </c>
      <c r="J35" s="926">
        <f t="shared" si="3"/>
        <v>0.0367751172400958</v>
      </c>
      <c r="K35" s="926">
        <f t="shared" si="4"/>
        <v>0.0426202227890401</v>
      </c>
    </row>
    <row r="36" spans="1:11">
      <c r="A36" s="919" t="s">
        <v>857</v>
      </c>
      <c r="B36" s="919" t="s">
        <v>858</v>
      </c>
      <c r="C36" s="920">
        <v>2149706401.99</v>
      </c>
      <c r="D36" s="920">
        <v>2203334978.17</v>
      </c>
      <c r="E36" s="920">
        <v>1910128119.3</v>
      </c>
      <c r="F36" s="920">
        <v>103876112.36</v>
      </c>
      <c r="G36" s="920">
        <v>78485187.52</v>
      </c>
      <c r="H36" s="920">
        <v>14484077.71</v>
      </c>
      <c r="I36" s="926">
        <f t="shared" si="2"/>
        <v>0.0483210694557364</v>
      </c>
      <c r="J36" s="926">
        <f t="shared" si="3"/>
        <v>0.0356210872598167</v>
      </c>
      <c r="K36" s="926">
        <f t="shared" si="4"/>
        <v>0.00758277812030114</v>
      </c>
    </row>
    <row r="37" spans="1:11">
      <c r="A37" s="919" t="s">
        <v>859</v>
      </c>
      <c r="B37" s="919" t="s">
        <v>860</v>
      </c>
      <c r="C37" s="920">
        <v>149243562.89</v>
      </c>
      <c r="D37" s="920">
        <v>219753490.63</v>
      </c>
      <c r="E37" s="920">
        <v>275680819.81</v>
      </c>
      <c r="F37" s="920">
        <v>78599603.67</v>
      </c>
      <c r="G37" s="920">
        <v>91021811.64</v>
      </c>
      <c r="H37" s="920">
        <v>54357366.15</v>
      </c>
      <c r="I37" s="926">
        <f t="shared" si="2"/>
        <v>0.526653224755374</v>
      </c>
      <c r="J37" s="926">
        <f t="shared" si="3"/>
        <v>0.414199616939209</v>
      </c>
      <c r="K37" s="926">
        <f t="shared" si="4"/>
        <v>0.197175001828068</v>
      </c>
    </row>
    <row r="38" spans="9:12">
      <c r="I38" s="927">
        <f>AVERAGE(I22:I37)</f>
        <v>0.120839321463271</v>
      </c>
      <c r="J38" s="927">
        <f>AVERAGE(J22:J37)</f>
        <v>0.107833340973194</v>
      </c>
      <c r="K38" s="927">
        <f>AVERAGE(K22:K37)</f>
        <v>0.0636274987215375</v>
      </c>
      <c r="L38" s="927">
        <f>ROUND(AVERAGE(I38:K38),2)</f>
        <v>0.1</v>
      </c>
    </row>
    <row r="39" spans="1:1">
      <c r="A39" s="925" t="s">
        <v>874</v>
      </c>
    </row>
  </sheetData>
  <pageMargins left="0.699305555555556" right="0.699305555555556"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P58"/>
  <sheetViews>
    <sheetView topLeftCell="A7" workbookViewId="0">
      <selection activeCell="J30" sqref="J30"/>
    </sheetView>
  </sheetViews>
  <sheetFormatPr defaultColWidth="9" defaultRowHeight="12.75"/>
  <cols>
    <col min="1" max="1" width="9" style="139"/>
    <col min="2" max="2" width="16.3333333333333" style="139" customWidth="1"/>
    <col min="3" max="10" width="9" style="139"/>
    <col min="11" max="11" width="16.0833333333333" style="915" customWidth="1"/>
    <col min="12" max="15" width="9" style="139"/>
    <col min="16" max="16" width="13.8333333333333" style="139" customWidth="1"/>
    <col min="17" max="257" width="9" style="139"/>
    <col min="258" max="258" width="16.3333333333333" style="139" customWidth="1"/>
    <col min="259" max="266" width="9" style="139"/>
    <col min="267" max="267" width="16.0833333333333" style="139" customWidth="1"/>
    <col min="268" max="271" width="9" style="139"/>
    <col min="272" max="272" width="13.8333333333333" style="139" customWidth="1"/>
    <col min="273" max="513" width="9" style="139"/>
    <col min="514" max="514" width="16.3333333333333" style="139" customWidth="1"/>
    <col min="515" max="522" width="9" style="139"/>
    <col min="523" max="523" width="16.0833333333333" style="139" customWidth="1"/>
    <col min="524" max="527" width="9" style="139"/>
    <col min="528" max="528" width="13.8333333333333" style="139" customWidth="1"/>
    <col min="529" max="769" width="9" style="139"/>
    <col min="770" max="770" width="16.3333333333333" style="139" customWidth="1"/>
    <col min="771" max="778" width="9" style="139"/>
    <col min="779" max="779" width="16.0833333333333" style="139" customWidth="1"/>
    <col min="780" max="783" width="9" style="139"/>
    <col min="784" max="784" width="13.8333333333333" style="139" customWidth="1"/>
    <col min="785" max="1025" width="9" style="139"/>
    <col min="1026" max="1026" width="16.3333333333333" style="139" customWidth="1"/>
    <col min="1027" max="1034" width="9" style="139"/>
    <col min="1035" max="1035" width="16.0833333333333" style="139" customWidth="1"/>
    <col min="1036" max="1039" width="9" style="139"/>
    <col min="1040" max="1040" width="13.8333333333333" style="139" customWidth="1"/>
    <col min="1041" max="1281" width="9" style="139"/>
    <col min="1282" max="1282" width="16.3333333333333" style="139" customWidth="1"/>
    <col min="1283" max="1290" width="9" style="139"/>
    <col min="1291" max="1291" width="16.0833333333333" style="139" customWidth="1"/>
    <col min="1292" max="1295" width="9" style="139"/>
    <col min="1296" max="1296" width="13.8333333333333" style="139" customWidth="1"/>
    <col min="1297" max="1537" width="9" style="139"/>
    <col min="1538" max="1538" width="16.3333333333333" style="139" customWidth="1"/>
    <col min="1539" max="1546" width="9" style="139"/>
    <col min="1547" max="1547" width="16.0833333333333" style="139" customWidth="1"/>
    <col min="1548" max="1551" width="9" style="139"/>
    <col min="1552" max="1552" width="13.8333333333333" style="139" customWidth="1"/>
    <col min="1553" max="1793" width="9" style="139"/>
    <col min="1794" max="1794" width="16.3333333333333" style="139" customWidth="1"/>
    <col min="1795" max="1802" width="9" style="139"/>
    <col min="1803" max="1803" width="16.0833333333333" style="139" customWidth="1"/>
    <col min="1804" max="1807" width="9" style="139"/>
    <col min="1808" max="1808" width="13.8333333333333" style="139" customWidth="1"/>
    <col min="1809" max="2049" width="9" style="139"/>
    <col min="2050" max="2050" width="16.3333333333333" style="139" customWidth="1"/>
    <col min="2051" max="2058" width="9" style="139"/>
    <col min="2059" max="2059" width="16.0833333333333" style="139" customWidth="1"/>
    <col min="2060" max="2063" width="9" style="139"/>
    <col min="2064" max="2064" width="13.8333333333333" style="139" customWidth="1"/>
    <col min="2065" max="2305" width="9" style="139"/>
    <col min="2306" max="2306" width="16.3333333333333" style="139" customWidth="1"/>
    <col min="2307" max="2314" width="9" style="139"/>
    <col min="2315" max="2315" width="16.0833333333333" style="139" customWidth="1"/>
    <col min="2316" max="2319" width="9" style="139"/>
    <col min="2320" max="2320" width="13.8333333333333" style="139" customWidth="1"/>
    <col min="2321" max="2561" width="9" style="139"/>
    <col min="2562" max="2562" width="16.3333333333333" style="139" customWidth="1"/>
    <col min="2563" max="2570" width="9" style="139"/>
    <col min="2571" max="2571" width="16.0833333333333" style="139" customWidth="1"/>
    <col min="2572" max="2575" width="9" style="139"/>
    <col min="2576" max="2576" width="13.8333333333333" style="139" customWidth="1"/>
    <col min="2577" max="2817" width="9" style="139"/>
    <col min="2818" max="2818" width="16.3333333333333" style="139" customWidth="1"/>
    <col min="2819" max="2826" width="9" style="139"/>
    <col min="2827" max="2827" width="16.0833333333333" style="139" customWidth="1"/>
    <col min="2828" max="2831" width="9" style="139"/>
    <col min="2832" max="2832" width="13.8333333333333" style="139" customWidth="1"/>
    <col min="2833" max="3073" width="9" style="139"/>
    <col min="3074" max="3074" width="16.3333333333333" style="139" customWidth="1"/>
    <col min="3075" max="3082" width="9" style="139"/>
    <col min="3083" max="3083" width="16.0833333333333" style="139" customWidth="1"/>
    <col min="3084" max="3087" width="9" style="139"/>
    <col min="3088" max="3088" width="13.8333333333333" style="139" customWidth="1"/>
    <col min="3089" max="3329" width="9" style="139"/>
    <col min="3330" max="3330" width="16.3333333333333" style="139" customWidth="1"/>
    <col min="3331" max="3338" width="9" style="139"/>
    <col min="3339" max="3339" width="16.0833333333333" style="139" customWidth="1"/>
    <col min="3340" max="3343" width="9" style="139"/>
    <col min="3344" max="3344" width="13.8333333333333" style="139" customWidth="1"/>
    <col min="3345" max="3585" width="9" style="139"/>
    <col min="3586" max="3586" width="16.3333333333333" style="139" customWidth="1"/>
    <col min="3587" max="3594" width="9" style="139"/>
    <col min="3595" max="3595" width="16.0833333333333" style="139" customWidth="1"/>
    <col min="3596" max="3599" width="9" style="139"/>
    <col min="3600" max="3600" width="13.8333333333333" style="139" customWidth="1"/>
    <col min="3601" max="3841" width="9" style="139"/>
    <col min="3842" max="3842" width="16.3333333333333" style="139" customWidth="1"/>
    <col min="3843" max="3850" width="9" style="139"/>
    <col min="3851" max="3851" width="16.0833333333333" style="139" customWidth="1"/>
    <col min="3852" max="3855" width="9" style="139"/>
    <col min="3856" max="3856" width="13.8333333333333" style="139" customWidth="1"/>
    <col min="3857" max="4097" width="9" style="139"/>
    <col min="4098" max="4098" width="16.3333333333333" style="139" customWidth="1"/>
    <col min="4099" max="4106" width="9" style="139"/>
    <col min="4107" max="4107" width="16.0833333333333" style="139" customWidth="1"/>
    <col min="4108" max="4111" width="9" style="139"/>
    <col min="4112" max="4112" width="13.8333333333333" style="139" customWidth="1"/>
    <col min="4113" max="4353" width="9" style="139"/>
    <col min="4354" max="4354" width="16.3333333333333" style="139" customWidth="1"/>
    <col min="4355" max="4362" width="9" style="139"/>
    <col min="4363" max="4363" width="16.0833333333333" style="139" customWidth="1"/>
    <col min="4364" max="4367" width="9" style="139"/>
    <col min="4368" max="4368" width="13.8333333333333" style="139" customWidth="1"/>
    <col min="4369" max="4609" width="9" style="139"/>
    <col min="4610" max="4610" width="16.3333333333333" style="139" customWidth="1"/>
    <col min="4611" max="4618" width="9" style="139"/>
    <col min="4619" max="4619" width="16.0833333333333" style="139" customWidth="1"/>
    <col min="4620" max="4623" width="9" style="139"/>
    <col min="4624" max="4624" width="13.8333333333333" style="139" customWidth="1"/>
    <col min="4625" max="4865" width="9" style="139"/>
    <col min="4866" max="4866" width="16.3333333333333" style="139" customWidth="1"/>
    <col min="4867" max="4874" width="9" style="139"/>
    <col min="4875" max="4875" width="16.0833333333333" style="139" customWidth="1"/>
    <col min="4876" max="4879" width="9" style="139"/>
    <col min="4880" max="4880" width="13.8333333333333" style="139" customWidth="1"/>
    <col min="4881" max="5121" width="9" style="139"/>
    <col min="5122" max="5122" width="16.3333333333333" style="139" customWidth="1"/>
    <col min="5123" max="5130" width="9" style="139"/>
    <col min="5131" max="5131" width="16.0833333333333" style="139" customWidth="1"/>
    <col min="5132" max="5135" width="9" style="139"/>
    <col min="5136" max="5136" width="13.8333333333333" style="139" customWidth="1"/>
    <col min="5137" max="5377" width="9" style="139"/>
    <col min="5378" max="5378" width="16.3333333333333" style="139" customWidth="1"/>
    <col min="5379" max="5386" width="9" style="139"/>
    <col min="5387" max="5387" width="16.0833333333333" style="139" customWidth="1"/>
    <col min="5388" max="5391" width="9" style="139"/>
    <col min="5392" max="5392" width="13.8333333333333" style="139" customWidth="1"/>
    <col min="5393" max="5633" width="9" style="139"/>
    <col min="5634" max="5634" width="16.3333333333333" style="139" customWidth="1"/>
    <col min="5635" max="5642" width="9" style="139"/>
    <col min="5643" max="5643" width="16.0833333333333" style="139" customWidth="1"/>
    <col min="5644" max="5647" width="9" style="139"/>
    <col min="5648" max="5648" width="13.8333333333333" style="139" customWidth="1"/>
    <col min="5649" max="5889" width="9" style="139"/>
    <col min="5890" max="5890" width="16.3333333333333" style="139" customWidth="1"/>
    <col min="5891" max="5898" width="9" style="139"/>
    <col min="5899" max="5899" width="16.0833333333333" style="139" customWidth="1"/>
    <col min="5900" max="5903" width="9" style="139"/>
    <col min="5904" max="5904" width="13.8333333333333" style="139" customWidth="1"/>
    <col min="5905" max="6145" width="9" style="139"/>
    <col min="6146" max="6146" width="16.3333333333333" style="139" customWidth="1"/>
    <col min="6147" max="6154" width="9" style="139"/>
    <col min="6155" max="6155" width="16.0833333333333" style="139" customWidth="1"/>
    <col min="6156" max="6159" width="9" style="139"/>
    <col min="6160" max="6160" width="13.8333333333333" style="139" customWidth="1"/>
    <col min="6161" max="6401" width="9" style="139"/>
    <col min="6402" max="6402" width="16.3333333333333" style="139" customWidth="1"/>
    <col min="6403" max="6410" width="9" style="139"/>
    <col min="6411" max="6411" width="16.0833333333333" style="139" customWidth="1"/>
    <col min="6412" max="6415" width="9" style="139"/>
    <col min="6416" max="6416" width="13.8333333333333" style="139" customWidth="1"/>
    <col min="6417" max="6657" width="9" style="139"/>
    <col min="6658" max="6658" width="16.3333333333333" style="139" customWidth="1"/>
    <col min="6659" max="6666" width="9" style="139"/>
    <col min="6667" max="6667" width="16.0833333333333" style="139" customWidth="1"/>
    <col min="6668" max="6671" width="9" style="139"/>
    <col min="6672" max="6672" width="13.8333333333333" style="139" customWidth="1"/>
    <col min="6673" max="6913" width="9" style="139"/>
    <col min="6914" max="6914" width="16.3333333333333" style="139" customWidth="1"/>
    <col min="6915" max="6922" width="9" style="139"/>
    <col min="6923" max="6923" width="16.0833333333333" style="139" customWidth="1"/>
    <col min="6924" max="6927" width="9" style="139"/>
    <col min="6928" max="6928" width="13.8333333333333" style="139" customWidth="1"/>
    <col min="6929" max="7169" width="9" style="139"/>
    <col min="7170" max="7170" width="16.3333333333333" style="139" customWidth="1"/>
    <col min="7171" max="7178" width="9" style="139"/>
    <col min="7179" max="7179" width="16.0833333333333" style="139" customWidth="1"/>
    <col min="7180" max="7183" width="9" style="139"/>
    <col min="7184" max="7184" width="13.8333333333333" style="139" customWidth="1"/>
    <col min="7185" max="7425" width="9" style="139"/>
    <col min="7426" max="7426" width="16.3333333333333" style="139" customWidth="1"/>
    <col min="7427" max="7434" width="9" style="139"/>
    <col min="7435" max="7435" width="16.0833333333333" style="139" customWidth="1"/>
    <col min="7436" max="7439" width="9" style="139"/>
    <col min="7440" max="7440" width="13.8333333333333" style="139" customWidth="1"/>
    <col min="7441" max="7681" width="9" style="139"/>
    <col min="7682" max="7682" width="16.3333333333333" style="139" customWidth="1"/>
    <col min="7683" max="7690" width="9" style="139"/>
    <col min="7691" max="7691" width="16.0833333333333" style="139" customWidth="1"/>
    <col min="7692" max="7695" width="9" style="139"/>
    <col min="7696" max="7696" width="13.8333333333333" style="139" customWidth="1"/>
    <col min="7697" max="7937" width="9" style="139"/>
    <col min="7938" max="7938" width="16.3333333333333" style="139" customWidth="1"/>
    <col min="7939" max="7946" width="9" style="139"/>
    <col min="7947" max="7947" width="16.0833333333333" style="139" customWidth="1"/>
    <col min="7948" max="7951" width="9" style="139"/>
    <col min="7952" max="7952" width="13.8333333333333" style="139" customWidth="1"/>
    <col min="7953" max="8193" width="9" style="139"/>
    <col min="8194" max="8194" width="16.3333333333333" style="139" customWidth="1"/>
    <col min="8195" max="8202" width="9" style="139"/>
    <col min="8203" max="8203" width="16.0833333333333" style="139" customWidth="1"/>
    <col min="8204" max="8207" width="9" style="139"/>
    <col min="8208" max="8208" width="13.8333333333333" style="139" customWidth="1"/>
    <col min="8209" max="8449" width="9" style="139"/>
    <col min="8450" max="8450" width="16.3333333333333" style="139" customWidth="1"/>
    <col min="8451" max="8458" width="9" style="139"/>
    <col min="8459" max="8459" width="16.0833333333333" style="139" customWidth="1"/>
    <col min="8460" max="8463" width="9" style="139"/>
    <col min="8464" max="8464" width="13.8333333333333" style="139" customWidth="1"/>
    <col min="8465" max="8705" width="9" style="139"/>
    <col min="8706" max="8706" width="16.3333333333333" style="139" customWidth="1"/>
    <col min="8707" max="8714" width="9" style="139"/>
    <col min="8715" max="8715" width="16.0833333333333" style="139" customWidth="1"/>
    <col min="8716" max="8719" width="9" style="139"/>
    <col min="8720" max="8720" width="13.8333333333333" style="139" customWidth="1"/>
    <col min="8721" max="8961" width="9" style="139"/>
    <col min="8962" max="8962" width="16.3333333333333" style="139" customWidth="1"/>
    <col min="8963" max="8970" width="9" style="139"/>
    <col min="8971" max="8971" width="16.0833333333333" style="139" customWidth="1"/>
    <col min="8972" max="8975" width="9" style="139"/>
    <col min="8976" max="8976" width="13.8333333333333" style="139" customWidth="1"/>
    <col min="8977" max="9217" width="9" style="139"/>
    <col min="9218" max="9218" width="16.3333333333333" style="139" customWidth="1"/>
    <col min="9219" max="9226" width="9" style="139"/>
    <col min="9227" max="9227" width="16.0833333333333" style="139" customWidth="1"/>
    <col min="9228" max="9231" width="9" style="139"/>
    <col min="9232" max="9232" width="13.8333333333333" style="139" customWidth="1"/>
    <col min="9233" max="9473" width="9" style="139"/>
    <col min="9474" max="9474" width="16.3333333333333" style="139" customWidth="1"/>
    <col min="9475" max="9482" width="9" style="139"/>
    <col min="9483" max="9483" width="16.0833333333333" style="139" customWidth="1"/>
    <col min="9484" max="9487" width="9" style="139"/>
    <col min="9488" max="9488" width="13.8333333333333" style="139" customWidth="1"/>
    <col min="9489" max="9729" width="9" style="139"/>
    <col min="9730" max="9730" width="16.3333333333333" style="139" customWidth="1"/>
    <col min="9731" max="9738" width="9" style="139"/>
    <col min="9739" max="9739" width="16.0833333333333" style="139" customWidth="1"/>
    <col min="9740" max="9743" width="9" style="139"/>
    <col min="9744" max="9744" width="13.8333333333333" style="139" customWidth="1"/>
    <col min="9745" max="9985" width="9" style="139"/>
    <col min="9986" max="9986" width="16.3333333333333" style="139" customWidth="1"/>
    <col min="9987" max="9994" width="9" style="139"/>
    <col min="9995" max="9995" width="16.0833333333333" style="139" customWidth="1"/>
    <col min="9996" max="9999" width="9" style="139"/>
    <col min="10000" max="10000" width="13.8333333333333" style="139" customWidth="1"/>
    <col min="10001" max="10241" width="9" style="139"/>
    <col min="10242" max="10242" width="16.3333333333333" style="139" customWidth="1"/>
    <col min="10243" max="10250" width="9" style="139"/>
    <col min="10251" max="10251" width="16.0833333333333" style="139" customWidth="1"/>
    <col min="10252" max="10255" width="9" style="139"/>
    <col min="10256" max="10256" width="13.8333333333333" style="139" customWidth="1"/>
    <col min="10257" max="10497" width="9" style="139"/>
    <col min="10498" max="10498" width="16.3333333333333" style="139" customWidth="1"/>
    <col min="10499" max="10506" width="9" style="139"/>
    <col min="10507" max="10507" width="16.0833333333333" style="139" customWidth="1"/>
    <col min="10508" max="10511" width="9" style="139"/>
    <col min="10512" max="10512" width="13.8333333333333" style="139" customWidth="1"/>
    <col min="10513" max="10753" width="9" style="139"/>
    <col min="10754" max="10754" width="16.3333333333333" style="139" customWidth="1"/>
    <col min="10755" max="10762" width="9" style="139"/>
    <col min="10763" max="10763" width="16.0833333333333" style="139" customWidth="1"/>
    <col min="10764" max="10767" width="9" style="139"/>
    <col min="10768" max="10768" width="13.8333333333333" style="139" customWidth="1"/>
    <col min="10769" max="11009" width="9" style="139"/>
    <col min="11010" max="11010" width="16.3333333333333" style="139" customWidth="1"/>
    <col min="11011" max="11018" width="9" style="139"/>
    <col min="11019" max="11019" width="16.0833333333333" style="139" customWidth="1"/>
    <col min="11020" max="11023" width="9" style="139"/>
    <col min="11024" max="11024" width="13.8333333333333" style="139" customWidth="1"/>
    <col min="11025" max="11265" width="9" style="139"/>
    <col min="11266" max="11266" width="16.3333333333333" style="139" customWidth="1"/>
    <col min="11267" max="11274" width="9" style="139"/>
    <col min="11275" max="11275" width="16.0833333333333" style="139" customWidth="1"/>
    <col min="11276" max="11279" width="9" style="139"/>
    <col min="11280" max="11280" width="13.8333333333333" style="139" customWidth="1"/>
    <col min="11281" max="11521" width="9" style="139"/>
    <col min="11522" max="11522" width="16.3333333333333" style="139" customWidth="1"/>
    <col min="11523" max="11530" width="9" style="139"/>
    <col min="11531" max="11531" width="16.0833333333333" style="139" customWidth="1"/>
    <col min="11532" max="11535" width="9" style="139"/>
    <col min="11536" max="11536" width="13.8333333333333" style="139" customWidth="1"/>
    <col min="11537" max="11777" width="9" style="139"/>
    <col min="11778" max="11778" width="16.3333333333333" style="139" customWidth="1"/>
    <col min="11779" max="11786" width="9" style="139"/>
    <col min="11787" max="11787" width="16.0833333333333" style="139" customWidth="1"/>
    <col min="11788" max="11791" width="9" style="139"/>
    <col min="11792" max="11792" width="13.8333333333333" style="139" customWidth="1"/>
    <col min="11793" max="12033" width="9" style="139"/>
    <col min="12034" max="12034" width="16.3333333333333" style="139" customWidth="1"/>
    <col min="12035" max="12042" width="9" style="139"/>
    <col min="12043" max="12043" width="16.0833333333333" style="139" customWidth="1"/>
    <col min="12044" max="12047" width="9" style="139"/>
    <col min="12048" max="12048" width="13.8333333333333" style="139" customWidth="1"/>
    <col min="12049" max="12289" width="9" style="139"/>
    <col min="12290" max="12290" width="16.3333333333333" style="139" customWidth="1"/>
    <col min="12291" max="12298" width="9" style="139"/>
    <col min="12299" max="12299" width="16.0833333333333" style="139" customWidth="1"/>
    <col min="12300" max="12303" width="9" style="139"/>
    <col min="12304" max="12304" width="13.8333333333333" style="139" customWidth="1"/>
    <col min="12305" max="12545" width="9" style="139"/>
    <col min="12546" max="12546" width="16.3333333333333" style="139" customWidth="1"/>
    <col min="12547" max="12554" width="9" style="139"/>
    <col min="12555" max="12555" width="16.0833333333333" style="139" customWidth="1"/>
    <col min="12556" max="12559" width="9" style="139"/>
    <col min="12560" max="12560" width="13.8333333333333" style="139" customWidth="1"/>
    <col min="12561" max="12801" width="9" style="139"/>
    <col min="12802" max="12802" width="16.3333333333333" style="139" customWidth="1"/>
    <col min="12803" max="12810" width="9" style="139"/>
    <col min="12811" max="12811" width="16.0833333333333" style="139" customWidth="1"/>
    <col min="12812" max="12815" width="9" style="139"/>
    <col min="12816" max="12816" width="13.8333333333333" style="139" customWidth="1"/>
    <col min="12817" max="13057" width="9" style="139"/>
    <col min="13058" max="13058" width="16.3333333333333" style="139" customWidth="1"/>
    <col min="13059" max="13066" width="9" style="139"/>
    <col min="13067" max="13067" width="16.0833333333333" style="139" customWidth="1"/>
    <col min="13068" max="13071" width="9" style="139"/>
    <col min="13072" max="13072" width="13.8333333333333" style="139" customWidth="1"/>
    <col min="13073" max="13313" width="9" style="139"/>
    <col min="13314" max="13314" width="16.3333333333333" style="139" customWidth="1"/>
    <col min="13315" max="13322" width="9" style="139"/>
    <col min="13323" max="13323" width="16.0833333333333" style="139" customWidth="1"/>
    <col min="13324" max="13327" width="9" style="139"/>
    <col min="13328" max="13328" width="13.8333333333333" style="139" customWidth="1"/>
    <col min="13329" max="13569" width="9" style="139"/>
    <col min="13570" max="13570" width="16.3333333333333" style="139" customWidth="1"/>
    <col min="13571" max="13578" width="9" style="139"/>
    <col min="13579" max="13579" width="16.0833333333333" style="139" customWidth="1"/>
    <col min="13580" max="13583" width="9" style="139"/>
    <col min="13584" max="13584" width="13.8333333333333" style="139" customWidth="1"/>
    <col min="13585" max="13825" width="9" style="139"/>
    <col min="13826" max="13826" width="16.3333333333333" style="139" customWidth="1"/>
    <col min="13827" max="13834" width="9" style="139"/>
    <col min="13835" max="13835" width="16.0833333333333" style="139" customWidth="1"/>
    <col min="13836" max="13839" width="9" style="139"/>
    <col min="13840" max="13840" width="13.8333333333333" style="139" customWidth="1"/>
    <col min="13841" max="14081" width="9" style="139"/>
    <col min="14082" max="14082" width="16.3333333333333" style="139" customWidth="1"/>
    <col min="14083" max="14090" width="9" style="139"/>
    <col min="14091" max="14091" width="16.0833333333333" style="139" customWidth="1"/>
    <col min="14092" max="14095" width="9" style="139"/>
    <col min="14096" max="14096" width="13.8333333333333" style="139" customWidth="1"/>
    <col min="14097" max="14337" width="9" style="139"/>
    <col min="14338" max="14338" width="16.3333333333333" style="139" customWidth="1"/>
    <col min="14339" max="14346" width="9" style="139"/>
    <col min="14347" max="14347" width="16.0833333333333" style="139" customWidth="1"/>
    <col min="14348" max="14351" width="9" style="139"/>
    <col min="14352" max="14352" width="13.8333333333333" style="139" customWidth="1"/>
    <col min="14353" max="14593" width="9" style="139"/>
    <col min="14594" max="14594" width="16.3333333333333" style="139" customWidth="1"/>
    <col min="14595" max="14602" width="9" style="139"/>
    <col min="14603" max="14603" width="16.0833333333333" style="139" customWidth="1"/>
    <col min="14604" max="14607" width="9" style="139"/>
    <col min="14608" max="14608" width="13.8333333333333" style="139" customWidth="1"/>
    <col min="14609" max="14849" width="9" style="139"/>
    <col min="14850" max="14850" width="16.3333333333333" style="139" customWidth="1"/>
    <col min="14851" max="14858" width="9" style="139"/>
    <col min="14859" max="14859" width="16.0833333333333" style="139" customWidth="1"/>
    <col min="14860" max="14863" width="9" style="139"/>
    <col min="14864" max="14864" width="13.8333333333333" style="139" customWidth="1"/>
    <col min="14865" max="15105" width="9" style="139"/>
    <col min="15106" max="15106" width="16.3333333333333" style="139" customWidth="1"/>
    <col min="15107" max="15114" width="9" style="139"/>
    <col min="15115" max="15115" width="16.0833333333333" style="139" customWidth="1"/>
    <col min="15116" max="15119" width="9" style="139"/>
    <col min="15120" max="15120" width="13.8333333333333" style="139" customWidth="1"/>
    <col min="15121" max="15361" width="9" style="139"/>
    <col min="15362" max="15362" width="16.3333333333333" style="139" customWidth="1"/>
    <col min="15363" max="15370" width="9" style="139"/>
    <col min="15371" max="15371" width="16.0833333333333" style="139" customWidth="1"/>
    <col min="15372" max="15375" width="9" style="139"/>
    <col min="15376" max="15376" width="13.8333333333333" style="139" customWidth="1"/>
    <col min="15377" max="15617" width="9" style="139"/>
    <col min="15618" max="15618" width="16.3333333333333" style="139" customWidth="1"/>
    <col min="15619" max="15626" width="9" style="139"/>
    <col min="15627" max="15627" width="16.0833333333333" style="139" customWidth="1"/>
    <col min="15628" max="15631" width="9" style="139"/>
    <col min="15632" max="15632" width="13.8333333333333" style="139" customWidth="1"/>
    <col min="15633" max="15873" width="9" style="139"/>
    <col min="15874" max="15874" width="16.3333333333333" style="139" customWidth="1"/>
    <col min="15875" max="15882" width="9" style="139"/>
    <col min="15883" max="15883" width="16.0833333333333" style="139" customWidth="1"/>
    <col min="15884" max="15887" width="9" style="139"/>
    <col min="15888" max="15888" width="13.8333333333333" style="139" customWidth="1"/>
    <col min="15889" max="16129" width="9" style="139"/>
    <col min="16130" max="16130" width="16.3333333333333" style="139" customWidth="1"/>
    <col min="16131" max="16138" width="9" style="139"/>
    <col min="16139" max="16139" width="16.0833333333333" style="139" customWidth="1"/>
    <col min="16140" max="16143" width="9" style="139"/>
    <col min="16144" max="16144" width="13.8333333333333" style="139" customWidth="1"/>
    <col min="16145" max="16384" width="9" style="139"/>
  </cols>
  <sheetData>
    <row r="1" spans="1:1">
      <c r="A1" s="139" t="s">
        <v>875</v>
      </c>
    </row>
    <row r="2" spans="1:11">
      <c r="A2" s="139" t="s">
        <v>582</v>
      </c>
      <c r="B2" s="139" t="s">
        <v>583</v>
      </c>
      <c r="C2" s="139" t="s">
        <v>584</v>
      </c>
      <c r="D2" s="139" t="s">
        <v>585</v>
      </c>
      <c r="E2" s="139" t="s">
        <v>586</v>
      </c>
      <c r="F2" s="139" t="s">
        <v>587</v>
      </c>
      <c r="G2" s="139" t="s">
        <v>588</v>
      </c>
      <c r="I2" s="139" t="s">
        <v>432</v>
      </c>
      <c r="K2" s="915" t="s">
        <v>155</v>
      </c>
    </row>
    <row r="3" spans="1:11">
      <c r="A3" s="139" t="s">
        <v>875</v>
      </c>
      <c r="B3" s="139" t="s">
        <v>876</v>
      </c>
      <c r="C3" s="139" t="s">
        <v>590</v>
      </c>
      <c r="D3" s="139">
        <v>10020</v>
      </c>
      <c r="E3" s="139">
        <v>4350</v>
      </c>
      <c r="F3" s="139">
        <v>3150</v>
      </c>
      <c r="G3" s="139">
        <v>57</v>
      </c>
      <c r="I3" s="139" t="s">
        <v>596</v>
      </c>
      <c r="K3" s="915">
        <v>4798210.49</v>
      </c>
    </row>
    <row r="4" spans="1:11">
      <c r="A4" s="139" t="s">
        <v>875</v>
      </c>
      <c r="B4" s="289" t="s">
        <v>645</v>
      </c>
      <c r="K4" s="915">
        <v>811965.81</v>
      </c>
    </row>
    <row r="5" spans="1:9">
      <c r="A5" s="139" t="s">
        <v>875</v>
      </c>
      <c r="B5" s="139" t="s">
        <v>600</v>
      </c>
      <c r="C5" s="139" t="s">
        <v>595</v>
      </c>
      <c r="I5" s="139" t="s">
        <v>596</v>
      </c>
    </row>
    <row r="6" spans="1:9">
      <c r="A6" s="139" t="s">
        <v>875</v>
      </c>
      <c r="B6" s="139" t="s">
        <v>877</v>
      </c>
      <c r="C6" s="139" t="s">
        <v>590</v>
      </c>
      <c r="D6" s="139">
        <v>3500</v>
      </c>
      <c r="E6" s="139">
        <v>2100</v>
      </c>
      <c r="F6" s="139">
        <v>1300</v>
      </c>
      <c r="G6" s="139">
        <v>3.5</v>
      </c>
      <c r="I6" s="139" t="s">
        <v>596</v>
      </c>
    </row>
    <row r="7" spans="1:11">
      <c r="A7" s="139" t="s">
        <v>875</v>
      </c>
      <c r="B7" s="289" t="s">
        <v>594</v>
      </c>
      <c r="C7" s="139" t="s">
        <v>590</v>
      </c>
      <c r="D7" s="139">
        <v>2200</v>
      </c>
      <c r="E7" s="139">
        <v>1650</v>
      </c>
      <c r="F7" s="139">
        <v>2500</v>
      </c>
      <c r="G7" s="139">
        <v>5</v>
      </c>
      <c r="I7" s="139" t="s">
        <v>596</v>
      </c>
      <c r="K7" s="915">
        <v>1040401.71</v>
      </c>
    </row>
    <row r="8" spans="1:9">
      <c r="A8" s="139" t="s">
        <v>875</v>
      </c>
      <c r="B8" s="139" t="s">
        <v>625</v>
      </c>
      <c r="C8" s="139" t="s">
        <v>590</v>
      </c>
      <c r="D8" s="139">
        <v>4000</v>
      </c>
      <c r="E8" s="139">
        <v>2100</v>
      </c>
      <c r="F8" s="139">
        <v>1450</v>
      </c>
      <c r="G8" s="139">
        <v>3.5</v>
      </c>
      <c r="I8" s="139" t="s">
        <v>596</v>
      </c>
    </row>
    <row r="9" spans="1:11">
      <c r="A9" s="139" t="s">
        <v>875</v>
      </c>
      <c r="B9" s="139" t="s">
        <v>652</v>
      </c>
      <c r="C9" s="139" t="s">
        <v>595</v>
      </c>
      <c r="D9" s="139">
        <v>4000</v>
      </c>
      <c r="E9" s="139">
        <v>3500</v>
      </c>
      <c r="F9" s="139">
        <v>3700</v>
      </c>
      <c r="G9" s="139">
        <v>28</v>
      </c>
      <c r="I9" s="139" t="s">
        <v>596</v>
      </c>
      <c r="K9" s="915">
        <v>1820512.77</v>
      </c>
    </row>
    <row r="10" spans="1:16">
      <c r="A10" s="139" t="s">
        <v>875</v>
      </c>
      <c r="B10" s="139" t="s">
        <v>878</v>
      </c>
      <c r="C10" s="139" t="s">
        <v>595</v>
      </c>
      <c r="D10" s="139">
        <v>3000</v>
      </c>
      <c r="E10" s="139">
        <v>1500</v>
      </c>
      <c r="F10" s="139">
        <v>2100</v>
      </c>
      <c r="G10" s="139">
        <v>0.4</v>
      </c>
      <c r="I10" s="139" t="s">
        <v>596</v>
      </c>
      <c r="K10" s="915">
        <v>1010000</v>
      </c>
      <c r="P10" s="917"/>
    </row>
    <row r="11" spans="1:16">
      <c r="A11" s="139" t="s">
        <v>875</v>
      </c>
      <c r="B11" s="139" t="s">
        <v>879</v>
      </c>
      <c r="C11" s="139" t="s">
        <v>590</v>
      </c>
      <c r="D11" s="139">
        <v>3060</v>
      </c>
      <c r="E11" s="139">
        <v>570</v>
      </c>
      <c r="F11" s="139">
        <v>470</v>
      </c>
      <c r="G11" s="139">
        <v>0.4</v>
      </c>
      <c r="I11" s="139" t="s">
        <v>591</v>
      </c>
      <c r="P11" s="917"/>
    </row>
    <row r="12" spans="1:16">
      <c r="A12" s="139" t="s">
        <v>875</v>
      </c>
      <c r="B12" s="139" t="s">
        <v>880</v>
      </c>
      <c r="C12" s="139" t="s">
        <v>590</v>
      </c>
      <c r="D12" s="139">
        <v>1200</v>
      </c>
      <c r="E12" s="139">
        <v>750</v>
      </c>
      <c r="F12" s="139">
        <v>2430</v>
      </c>
      <c r="G12" s="139">
        <v>0.26</v>
      </c>
      <c r="I12" s="139" t="s">
        <v>591</v>
      </c>
      <c r="P12" s="917"/>
    </row>
    <row r="13" spans="7:16">
      <c r="G13" s="139">
        <f>SUM(G3:G12)</f>
        <v>98.06</v>
      </c>
      <c r="P13" s="917"/>
    </row>
    <row r="14" spans="1:16">
      <c r="A14" s="139" t="s">
        <v>881</v>
      </c>
      <c r="P14" s="917"/>
    </row>
    <row r="15" ht="15" customHeight="1" spans="1:16">
      <c r="A15" s="139" t="s">
        <v>582</v>
      </c>
      <c r="B15" s="139" t="s">
        <v>583</v>
      </c>
      <c r="C15" s="139" t="s">
        <v>584</v>
      </c>
      <c r="D15" s="139" t="s">
        <v>585</v>
      </c>
      <c r="E15" s="139" t="s">
        <v>586</v>
      </c>
      <c r="F15" s="139" t="s">
        <v>587</v>
      </c>
      <c r="G15" s="139" t="s">
        <v>588</v>
      </c>
      <c r="I15" s="139" t="s">
        <v>432</v>
      </c>
      <c r="K15" s="915" t="s">
        <v>155</v>
      </c>
      <c r="P15" s="917"/>
    </row>
    <row r="16" spans="1:11">
      <c r="A16" s="139" t="s">
        <v>881</v>
      </c>
      <c r="B16" s="139" t="s">
        <v>876</v>
      </c>
      <c r="C16" s="139" t="s">
        <v>590</v>
      </c>
      <c r="D16" s="139">
        <v>10020</v>
      </c>
      <c r="E16" s="139">
        <v>4070</v>
      </c>
      <c r="F16" s="139">
        <v>3120</v>
      </c>
      <c r="G16" s="139">
        <v>56.5</v>
      </c>
      <c r="I16" s="139" t="s">
        <v>596</v>
      </c>
      <c r="K16" s="915">
        <v>2884567.19</v>
      </c>
    </row>
    <row r="17" spans="1:11">
      <c r="A17" s="139" t="s">
        <v>881</v>
      </c>
      <c r="B17" s="289" t="s">
        <v>645</v>
      </c>
      <c r="K17" s="915">
        <v>811965.81</v>
      </c>
    </row>
    <row r="18" spans="1:9">
      <c r="A18" s="139" t="s">
        <v>881</v>
      </c>
      <c r="B18" s="139" t="s">
        <v>600</v>
      </c>
      <c r="C18" s="139" t="s">
        <v>595</v>
      </c>
      <c r="I18" s="139" t="s">
        <v>596</v>
      </c>
    </row>
    <row r="19" spans="1:11">
      <c r="A19" s="139" t="s">
        <v>881</v>
      </c>
      <c r="B19" s="289" t="s">
        <v>594</v>
      </c>
      <c r="C19" s="139" t="s">
        <v>590</v>
      </c>
      <c r="I19" s="139" t="s">
        <v>596</v>
      </c>
      <c r="K19" s="915">
        <v>1040401.71</v>
      </c>
    </row>
    <row r="20" spans="1:9">
      <c r="A20" s="139" t="s">
        <v>881</v>
      </c>
      <c r="B20" s="139" t="s">
        <v>625</v>
      </c>
      <c r="C20" s="139" t="s">
        <v>590</v>
      </c>
      <c r="D20" s="139">
        <v>4000</v>
      </c>
      <c r="E20" s="139">
        <v>2100</v>
      </c>
      <c r="F20" s="139">
        <v>1450</v>
      </c>
      <c r="G20" s="139">
        <v>3.5</v>
      </c>
      <c r="I20" s="139" t="s">
        <v>596</v>
      </c>
    </row>
    <row r="21" ht="16" customHeight="1" spans="1:9">
      <c r="A21" s="139" t="s">
        <v>881</v>
      </c>
      <c r="B21" s="139" t="s">
        <v>882</v>
      </c>
      <c r="C21" s="139" t="s">
        <v>590</v>
      </c>
      <c r="D21" s="139">
        <v>3500</v>
      </c>
      <c r="E21" s="139">
        <v>2100</v>
      </c>
      <c r="F21" s="139">
        <v>1300</v>
      </c>
      <c r="G21" s="139">
        <v>3.5</v>
      </c>
      <c r="I21" s="139" t="s">
        <v>596</v>
      </c>
    </row>
    <row r="22" spans="1:11">
      <c r="A22" s="139" t="s">
        <v>881</v>
      </c>
      <c r="B22" s="139" t="s">
        <v>652</v>
      </c>
      <c r="C22" s="139" t="s">
        <v>595</v>
      </c>
      <c r="D22" s="139">
        <v>4000</v>
      </c>
      <c r="E22" s="139">
        <v>3500</v>
      </c>
      <c r="F22" s="139">
        <v>3700</v>
      </c>
      <c r="G22" s="139">
        <v>28</v>
      </c>
      <c r="I22" s="139" t="s">
        <v>596</v>
      </c>
      <c r="K22" s="915">
        <v>1820512.77</v>
      </c>
    </row>
    <row r="23" spans="1:11">
      <c r="A23" s="139" t="s">
        <v>881</v>
      </c>
      <c r="B23" s="139" t="s">
        <v>878</v>
      </c>
      <c r="C23" s="139" t="s">
        <v>595</v>
      </c>
      <c r="D23" s="139">
        <v>3000</v>
      </c>
      <c r="E23" s="139">
        <v>1500</v>
      </c>
      <c r="F23" s="139">
        <v>2100</v>
      </c>
      <c r="G23" s="139">
        <v>0.4</v>
      </c>
      <c r="I23" s="139" t="s">
        <v>596</v>
      </c>
      <c r="K23" s="915">
        <v>1010000</v>
      </c>
    </row>
    <row r="24" spans="1:9">
      <c r="A24" s="139" t="s">
        <v>881</v>
      </c>
      <c r="B24" s="139" t="s">
        <v>879</v>
      </c>
      <c r="C24" s="139" t="s">
        <v>590</v>
      </c>
      <c r="D24" s="139">
        <v>3060</v>
      </c>
      <c r="E24" s="139">
        <v>570</v>
      </c>
      <c r="F24" s="139">
        <v>470</v>
      </c>
      <c r="G24" s="139">
        <v>0.4</v>
      </c>
      <c r="I24" s="139" t="s">
        <v>591</v>
      </c>
    </row>
    <row r="25" spans="1:9">
      <c r="A25" s="139" t="s">
        <v>881</v>
      </c>
      <c r="B25" s="139" t="s">
        <v>880</v>
      </c>
      <c r="C25" s="139" t="s">
        <v>590</v>
      </c>
      <c r="D25" s="139">
        <v>1200</v>
      </c>
      <c r="E25" s="139">
        <v>750</v>
      </c>
      <c r="F25" s="139">
        <v>2430</v>
      </c>
      <c r="G25" s="139">
        <v>0.26</v>
      </c>
      <c r="I25" s="139" t="s">
        <v>591</v>
      </c>
    </row>
    <row r="26" spans="7:7">
      <c r="G26" s="139">
        <f>SUM(G16:G25)</f>
        <v>92.56</v>
      </c>
    </row>
    <row r="58" spans="1:1">
      <c r="A58" s="916"/>
    </row>
  </sheetData>
  <pageMargins left="0.699305555555556" right="0.699305555555556"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U3"/>
  <sheetViews>
    <sheetView zoomScale="70" zoomScaleNormal="70" workbookViewId="0">
      <selection activeCell="L1" sqref="L1:M1"/>
    </sheetView>
  </sheetViews>
  <sheetFormatPr defaultColWidth="9" defaultRowHeight="15.75" outlineLevelRow="2"/>
  <cols>
    <col min="11" max="12" width="12.1666666666667" customWidth="1"/>
    <col min="268" max="268" width="12.1666666666667" customWidth="1"/>
    <col min="524" max="524" width="12.1666666666667" customWidth="1"/>
    <col min="780" max="780" width="12.1666666666667" customWidth="1"/>
    <col min="1036" max="1036" width="12.1666666666667" customWidth="1"/>
    <col min="1292" max="1292" width="12.1666666666667" customWidth="1"/>
    <col min="1548" max="1548" width="12.1666666666667" customWidth="1"/>
    <col min="1804" max="1804" width="12.1666666666667" customWidth="1"/>
    <col min="2060" max="2060" width="12.1666666666667" customWidth="1"/>
    <col min="2316" max="2316" width="12.1666666666667" customWidth="1"/>
    <col min="2572" max="2572" width="12.1666666666667" customWidth="1"/>
    <col min="2828" max="2828" width="12.1666666666667" customWidth="1"/>
    <col min="3084" max="3084" width="12.1666666666667" customWidth="1"/>
    <col min="3340" max="3340" width="12.1666666666667" customWidth="1"/>
    <col min="3596" max="3596" width="12.1666666666667" customWidth="1"/>
    <col min="3852" max="3852" width="12.1666666666667" customWidth="1"/>
    <col min="4108" max="4108" width="12.1666666666667" customWidth="1"/>
    <col min="4364" max="4364" width="12.1666666666667" customWidth="1"/>
    <col min="4620" max="4620" width="12.1666666666667" customWidth="1"/>
    <col min="4876" max="4876" width="12.1666666666667" customWidth="1"/>
    <col min="5132" max="5132" width="12.1666666666667" customWidth="1"/>
    <col min="5388" max="5388" width="12.1666666666667" customWidth="1"/>
    <col min="5644" max="5644" width="12.1666666666667" customWidth="1"/>
    <col min="5900" max="5900" width="12.1666666666667" customWidth="1"/>
    <col min="6156" max="6156" width="12.1666666666667" customWidth="1"/>
    <col min="6412" max="6412" width="12.1666666666667" customWidth="1"/>
    <col min="6668" max="6668" width="12.1666666666667" customWidth="1"/>
    <col min="6924" max="6924" width="12.1666666666667" customWidth="1"/>
    <col min="7180" max="7180" width="12.1666666666667" customWidth="1"/>
    <col min="7436" max="7436" width="12.1666666666667" customWidth="1"/>
    <col min="7692" max="7692" width="12.1666666666667" customWidth="1"/>
    <col min="7948" max="7948" width="12.1666666666667" customWidth="1"/>
    <col min="8204" max="8204" width="12.1666666666667" customWidth="1"/>
    <col min="8460" max="8460" width="12.1666666666667" customWidth="1"/>
    <col min="8716" max="8716" width="12.1666666666667" customWidth="1"/>
    <col min="8972" max="8972" width="12.1666666666667" customWidth="1"/>
    <col min="9228" max="9228" width="12.1666666666667" customWidth="1"/>
    <col min="9484" max="9484" width="12.1666666666667" customWidth="1"/>
    <col min="9740" max="9740" width="12.1666666666667" customWidth="1"/>
    <col min="9996" max="9996" width="12.1666666666667" customWidth="1"/>
    <col min="10252" max="10252" width="12.1666666666667" customWidth="1"/>
    <col min="10508" max="10508" width="12.1666666666667" customWidth="1"/>
    <col min="10764" max="10764" width="12.1666666666667" customWidth="1"/>
    <col min="11020" max="11020" width="12.1666666666667" customWidth="1"/>
    <col min="11276" max="11276" width="12.1666666666667" customWidth="1"/>
    <col min="11532" max="11532" width="12.1666666666667" customWidth="1"/>
    <col min="11788" max="11788" width="12.1666666666667" customWidth="1"/>
    <col min="12044" max="12044" width="12.1666666666667" customWidth="1"/>
    <col min="12300" max="12300" width="12.1666666666667" customWidth="1"/>
    <col min="12556" max="12556" width="12.1666666666667" customWidth="1"/>
    <col min="12812" max="12812" width="12.1666666666667" customWidth="1"/>
    <col min="13068" max="13068" width="12.1666666666667" customWidth="1"/>
    <col min="13324" max="13324" width="12.1666666666667" customWidth="1"/>
    <col min="13580" max="13580" width="12.1666666666667" customWidth="1"/>
    <col min="13836" max="13836" width="12.1666666666667" customWidth="1"/>
    <col min="14092" max="14092" width="12.1666666666667" customWidth="1"/>
    <col min="14348" max="14348" width="12.1666666666667" customWidth="1"/>
    <col min="14604" max="14604" width="12.1666666666667" customWidth="1"/>
    <col min="14860" max="14860" width="12.1666666666667" customWidth="1"/>
    <col min="15116" max="15116" width="12.1666666666667" customWidth="1"/>
    <col min="15372" max="15372" width="12.1666666666667" customWidth="1"/>
    <col min="15628" max="15628" width="12.1666666666667" customWidth="1"/>
    <col min="15884" max="15884" width="12.1666666666667" customWidth="1"/>
    <col min="16140" max="16140" width="12.1666666666667" customWidth="1"/>
  </cols>
  <sheetData>
    <row r="1" ht="24.75" spans="1:21">
      <c r="A1" s="145"/>
      <c r="B1" s="145" t="s">
        <v>883</v>
      </c>
      <c r="C1" s="145" t="s">
        <v>884</v>
      </c>
      <c r="D1" s="145" t="s">
        <v>885</v>
      </c>
      <c r="E1" s="145" t="s">
        <v>886</v>
      </c>
      <c r="F1" s="145" t="s">
        <v>887</v>
      </c>
      <c r="G1" s="145" t="s">
        <v>888</v>
      </c>
      <c r="H1" s="145" t="s">
        <v>889</v>
      </c>
      <c r="I1" s="145" t="s">
        <v>890</v>
      </c>
      <c r="J1" s="145" t="s">
        <v>891</v>
      </c>
      <c r="K1" s="145" t="s">
        <v>892</v>
      </c>
      <c r="L1" s="145" t="s">
        <v>893</v>
      </c>
      <c r="M1" s="145" t="s">
        <v>894</v>
      </c>
      <c r="N1" s="145" t="s">
        <v>895</v>
      </c>
      <c r="O1" s="145" t="s">
        <v>896</v>
      </c>
      <c r="P1" s="145" t="s">
        <v>897</v>
      </c>
      <c r="Q1" s="145" t="s">
        <v>898</v>
      </c>
      <c r="R1" s="145" t="s">
        <v>899</v>
      </c>
      <c r="S1" s="145" t="s">
        <v>900</v>
      </c>
      <c r="T1" s="145" t="s">
        <v>901</v>
      </c>
      <c r="U1" s="145" t="s">
        <v>902</v>
      </c>
    </row>
    <row r="2" spans="1:18">
      <c r="A2" s="289"/>
      <c r="B2" s="289"/>
      <c r="C2" s="289"/>
      <c r="D2" s="289"/>
      <c r="E2" s="139"/>
      <c r="F2" s="139"/>
      <c r="G2" s="139"/>
      <c r="H2" s="139"/>
      <c r="I2" s="139"/>
      <c r="J2" s="139"/>
      <c r="K2" s="139"/>
      <c r="L2" s="139"/>
      <c r="M2" s="139"/>
      <c r="N2" s="139"/>
      <c r="O2" s="912"/>
      <c r="P2" s="912"/>
      <c r="Q2" s="912"/>
      <c r="R2" s="914"/>
    </row>
    <row r="3" spans="1:21">
      <c r="A3" s="289" t="s">
        <v>903</v>
      </c>
      <c r="B3" s="289">
        <v>35800</v>
      </c>
      <c r="C3" s="139">
        <v>39237</v>
      </c>
      <c r="D3" s="139">
        <v>42642</v>
      </c>
      <c r="E3" s="139">
        <v>46116</v>
      </c>
      <c r="F3" s="911">
        <v>49832</v>
      </c>
      <c r="G3" s="911">
        <v>54348</v>
      </c>
      <c r="H3" s="139">
        <v>59261</v>
      </c>
      <c r="I3" s="139">
        <v>61879</v>
      </c>
      <c r="J3" s="139">
        <v>67709</v>
      </c>
      <c r="K3" s="139">
        <f>70281</f>
        <v>70281</v>
      </c>
      <c r="L3" s="913">
        <f>$K$3/B3</f>
        <v>1.96315642458101</v>
      </c>
      <c r="M3" s="913">
        <f t="shared" ref="M3:U3" si="0">$K$3/C3</f>
        <v>1.79119198715498</v>
      </c>
      <c r="N3" s="913">
        <f t="shared" si="0"/>
        <v>1.64816378218658</v>
      </c>
      <c r="O3" s="913">
        <f t="shared" si="0"/>
        <v>1.52400468384075</v>
      </c>
      <c r="P3" s="913">
        <f t="shared" si="0"/>
        <v>1.41035880558677</v>
      </c>
      <c r="Q3" s="913">
        <f t="shared" si="0"/>
        <v>1.29316626186796</v>
      </c>
      <c r="R3" s="913">
        <f t="shared" si="0"/>
        <v>1.18595703751202</v>
      </c>
      <c r="S3" s="913">
        <f t="shared" si="0"/>
        <v>1.13578112122045</v>
      </c>
      <c r="T3" s="913">
        <f t="shared" si="0"/>
        <v>1.0379860875216</v>
      </c>
      <c r="U3" s="913">
        <f t="shared" si="0"/>
        <v>1</v>
      </c>
    </row>
  </sheetData>
  <pageMargins left="0.699305555555556" right="0.699305555555556"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1"/>
  <sheetViews>
    <sheetView workbookViewId="0">
      <selection activeCell="L1" sqref="L1:M1"/>
    </sheetView>
  </sheetViews>
  <sheetFormatPr defaultColWidth="9" defaultRowHeight="15.75" outlineLevelCol="4"/>
  <cols>
    <col min="1" max="3" width="13.4166666666667" customWidth="1"/>
    <col min="4" max="4" width="7.83333333333333" customWidth="1"/>
  </cols>
  <sheetData>
    <row r="1" ht="24.75" spans="1:5">
      <c r="A1" s="145" t="s">
        <v>904</v>
      </c>
      <c r="B1" s="145" t="s">
        <v>905</v>
      </c>
      <c r="C1" s="145" t="s">
        <v>906</v>
      </c>
      <c r="D1" s="145" t="s">
        <v>893</v>
      </c>
      <c r="E1" s="145" t="s">
        <v>894</v>
      </c>
    </row>
  </sheetData>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66"/>
  <sheetViews>
    <sheetView topLeftCell="A14" workbookViewId="0">
      <selection activeCell="D11" sqref="D11"/>
    </sheetView>
  </sheetViews>
  <sheetFormatPr defaultColWidth="9" defaultRowHeight="15" outlineLevelCol="2"/>
  <cols>
    <col min="1" max="1" width="38.9166666666667" style="1144" customWidth="1"/>
    <col min="2" max="2" width="22" style="1145" customWidth="1"/>
    <col min="3" max="3" width="19.9166666666667" style="1146" customWidth="1"/>
    <col min="4" max="16384" width="9" style="1145"/>
  </cols>
  <sheetData>
    <row r="1" ht="25.5" spans="1:3">
      <c r="A1" s="1147" t="s">
        <v>227</v>
      </c>
      <c r="B1" s="1147"/>
      <c r="C1" s="1147"/>
    </row>
    <row r="2" s="1143" customFormat="1" customHeight="1" spans="1:3">
      <c r="A2" s="1148" t="str">
        <f>CONCATENATE(封面!D9,封面!F9,封面!G9,封面!H9,封面!I9,封面!J9,封面!K9)</f>
        <v>评估基准日：2023年9月30日</v>
      </c>
      <c r="B2" s="1148"/>
      <c r="C2" s="1148"/>
    </row>
    <row r="3" s="1143" customFormat="1" customHeight="1" spans="1:3">
      <c r="A3" s="1149" t="str">
        <f>"编制单位:"&amp;封面!F7</f>
        <v>编制单位:杭州汽轮新能源有限公司</v>
      </c>
      <c r="C3" s="1150" t="s">
        <v>228</v>
      </c>
    </row>
    <row r="4" s="1143" customFormat="1" ht="19.25" customHeight="1" spans="1:3">
      <c r="A4" s="1151" t="s">
        <v>229</v>
      </c>
      <c r="B4" s="1152" t="s">
        <v>230</v>
      </c>
      <c r="C4" s="1152" t="s">
        <v>231</v>
      </c>
    </row>
    <row r="5" s="1143" customFormat="1" ht="19.25" customHeight="1" spans="1:3">
      <c r="A5" s="1153" t="s">
        <v>232</v>
      </c>
      <c r="B5" s="1153"/>
      <c r="C5" s="1153"/>
    </row>
    <row r="6" s="1143" customFormat="1" ht="19.25" customHeight="1" spans="1:3">
      <c r="A6" s="1154" t="s">
        <v>233</v>
      </c>
      <c r="B6" s="1155"/>
      <c r="C6" s="1155"/>
    </row>
    <row r="7" s="1143" customFormat="1" ht="19.25" customHeight="1" spans="1:3">
      <c r="A7" s="1154" t="s">
        <v>234</v>
      </c>
      <c r="B7" s="1155"/>
      <c r="C7" s="1155"/>
    </row>
    <row r="8" s="1143" customFormat="1" ht="19.25" customHeight="1" spans="1:3">
      <c r="A8" s="1153" t="s">
        <v>235</v>
      </c>
      <c r="B8" s="1153"/>
      <c r="C8" s="1153"/>
    </row>
    <row r="9" s="1143" customFormat="1" ht="19.25" customHeight="1" spans="1:3">
      <c r="A9" s="1156" t="s">
        <v>236</v>
      </c>
      <c r="B9" s="1155"/>
      <c r="C9" s="1155"/>
    </row>
    <row r="10" s="1143" customFormat="1" ht="19.25" customHeight="1" spans="1:3">
      <c r="A10" s="1154" t="s">
        <v>237</v>
      </c>
      <c r="B10" s="1155"/>
      <c r="C10" s="1155"/>
    </row>
    <row r="11" s="1143" customFormat="1" ht="19.25" customHeight="1" spans="1:3">
      <c r="A11" s="1154" t="s">
        <v>238</v>
      </c>
      <c r="B11" s="1155"/>
      <c r="C11" s="1155"/>
    </row>
    <row r="12" s="1143" customFormat="1" ht="19.25" customHeight="1" spans="1:3">
      <c r="A12" s="1154" t="s">
        <v>239</v>
      </c>
      <c r="B12" s="1155"/>
      <c r="C12" s="1155"/>
    </row>
    <row r="13" s="1143" customFormat="1" ht="19.25" customHeight="1" spans="1:3">
      <c r="A13" s="1154" t="s">
        <v>240</v>
      </c>
      <c r="B13" s="1155"/>
      <c r="C13" s="1155"/>
    </row>
    <row r="14" s="1143" customFormat="1" ht="19.25" customHeight="1" spans="1:3">
      <c r="A14" s="1154" t="s">
        <v>241</v>
      </c>
      <c r="B14" s="1155"/>
      <c r="C14" s="1155"/>
    </row>
    <row r="15" s="1143" customFormat="1" ht="19.25" customHeight="1" spans="1:3">
      <c r="A15" s="1154" t="s">
        <v>242</v>
      </c>
      <c r="B15" s="1155"/>
      <c r="C15" s="1155"/>
    </row>
    <row r="16" s="1143" customFormat="1" ht="19.25" customHeight="1" spans="1:3">
      <c r="A16" s="1154" t="s">
        <v>243</v>
      </c>
      <c r="B16" s="1155"/>
      <c r="C16" s="1155"/>
    </row>
    <row r="17" s="1143" customFormat="1" ht="19.25" customHeight="1" spans="1:3">
      <c r="A17" s="1154" t="s">
        <v>244</v>
      </c>
      <c r="B17" s="1155"/>
      <c r="C17" s="1155"/>
    </row>
    <row r="18" s="1143" customFormat="1" ht="19.25" customHeight="1" spans="1:3">
      <c r="A18" s="1154" t="s">
        <v>245</v>
      </c>
      <c r="B18" s="1155"/>
      <c r="C18" s="1155"/>
    </row>
    <row r="19" s="1143" customFormat="1" ht="19.25" customHeight="1" spans="1:3">
      <c r="A19" s="1157" t="s">
        <v>246</v>
      </c>
      <c r="B19" s="1153"/>
      <c r="C19" s="1153"/>
    </row>
    <row r="20" s="1143" customFormat="1" ht="19.25" customHeight="1" spans="1:3">
      <c r="A20" s="1154" t="s">
        <v>247</v>
      </c>
      <c r="B20" s="1155"/>
      <c r="C20" s="1155"/>
    </row>
    <row r="21" s="1143" customFormat="1" ht="19.25" customHeight="1" spans="1:3">
      <c r="A21" s="1154" t="s">
        <v>248</v>
      </c>
      <c r="B21" s="1155"/>
      <c r="C21" s="1155"/>
    </row>
    <row r="22" s="1143" customFormat="1" ht="19.25" customHeight="1" spans="1:3">
      <c r="A22" s="1157" t="s">
        <v>249</v>
      </c>
      <c r="B22" s="1153"/>
      <c r="C22" s="1153"/>
    </row>
    <row r="23" s="1143" customFormat="1" ht="19.25" customHeight="1" spans="1:3">
      <c r="A23" s="1154" t="s">
        <v>250</v>
      </c>
      <c r="B23" s="1155"/>
      <c r="C23" s="1155"/>
    </row>
    <row r="24" s="1143" customFormat="1" ht="23.75" customHeight="1" spans="1:3">
      <c r="A24" s="1157" t="s">
        <v>251</v>
      </c>
      <c r="B24" s="1153"/>
      <c r="C24" s="1153"/>
    </row>
    <row r="25" s="1143" customFormat="1" ht="19.25" customHeight="1" spans="1:3">
      <c r="A25" s="1158"/>
      <c r="B25" s="1159"/>
      <c r="C25" s="1160"/>
    </row>
    <row r="26" s="1143" customFormat="1" ht="19.25" customHeight="1" spans="1:3">
      <c r="A26" s="1158"/>
      <c r="B26" s="1159"/>
      <c r="C26" s="1160"/>
    </row>
    <row r="27" s="1143" customFormat="1" ht="19.25" customHeight="1" spans="1:3">
      <c r="A27" s="1161"/>
      <c r="B27" s="1159"/>
      <c r="C27" s="1160"/>
    </row>
    <row r="28" s="1143" customFormat="1" ht="19.25" customHeight="1" spans="1:3">
      <c r="A28" s="1161"/>
      <c r="B28" s="1159"/>
      <c r="C28" s="1160"/>
    </row>
    <row r="29" s="1143" customFormat="1" ht="19.25" customHeight="1" spans="1:3">
      <c r="A29" s="1161"/>
      <c r="B29" s="1159"/>
      <c r="C29" s="1160"/>
    </row>
    <row r="30" s="1143" customFormat="1" ht="19.25" customHeight="1" spans="1:3">
      <c r="A30" s="1158"/>
      <c r="B30" s="1159"/>
      <c r="C30" s="1160"/>
    </row>
    <row r="31" s="1143" customFormat="1" ht="19.25" customHeight="1" spans="1:3">
      <c r="A31" s="1161"/>
      <c r="B31" s="1159"/>
      <c r="C31" s="1160"/>
    </row>
    <row r="32" s="1143" customFormat="1" ht="19.25" customHeight="1" spans="1:3">
      <c r="A32" s="1161"/>
      <c r="B32" s="1159"/>
      <c r="C32" s="1160"/>
    </row>
    <row r="33" s="1143" customFormat="1" ht="19.25" customHeight="1" spans="1:3">
      <c r="A33" s="1161"/>
      <c r="B33" s="1159"/>
      <c r="C33" s="1160"/>
    </row>
    <row r="34" s="1143" customFormat="1" ht="19.25" customHeight="1" spans="1:3">
      <c r="A34" s="1161"/>
      <c r="B34" s="1159"/>
      <c r="C34" s="1162"/>
    </row>
    <row r="35" s="1143" customFormat="1" ht="19.25" customHeight="1" spans="1:3">
      <c r="A35" s="1163"/>
      <c r="B35" s="1159"/>
      <c r="C35" s="1160"/>
    </row>
    <row r="36" s="1143" customFormat="1" ht="19.25" customHeight="1" spans="1:3">
      <c r="A36" s="1163"/>
      <c r="B36" s="1159"/>
      <c r="C36" s="1162"/>
    </row>
    <row r="37" s="1143" customFormat="1" ht="19.25" customHeight="1" spans="1:3">
      <c r="A37" s="1161"/>
      <c r="B37" s="1159"/>
      <c r="C37" s="1162"/>
    </row>
    <row r="38" s="1143" customFormat="1" ht="19.25" customHeight="1" spans="1:3">
      <c r="A38" s="1161"/>
      <c r="B38" s="1159"/>
      <c r="C38" s="1162"/>
    </row>
    <row r="39" s="1143" customFormat="1" customHeight="1" spans="1:3">
      <c r="A39" s="1164"/>
      <c r="C39" s="1165"/>
    </row>
    <row r="40" s="1143" customFormat="1" customHeight="1" spans="1:3">
      <c r="A40" s="1164"/>
      <c r="C40" s="1165"/>
    </row>
    <row r="41" s="1143" customFormat="1" customHeight="1" spans="1:3">
      <c r="A41" s="1164"/>
      <c r="C41" s="1165"/>
    </row>
    <row r="42" s="1143" customFormat="1" customHeight="1" spans="1:3">
      <c r="A42" s="1164"/>
      <c r="C42" s="1165"/>
    </row>
    <row r="43" s="1143" customFormat="1" customHeight="1" spans="1:3">
      <c r="A43" s="1164"/>
      <c r="C43" s="1165"/>
    </row>
    <row r="44" s="1143" customFormat="1" customHeight="1" spans="1:3">
      <c r="A44" s="1164"/>
      <c r="C44" s="1165"/>
    </row>
    <row r="45" s="1143" customFormat="1" customHeight="1" spans="1:3">
      <c r="A45" s="1164"/>
      <c r="C45" s="1165"/>
    </row>
    <row r="46" s="1143" customFormat="1" customHeight="1" spans="1:3">
      <c r="A46" s="1164"/>
      <c r="C46" s="1165"/>
    </row>
    <row r="47" s="1143" customFormat="1" customHeight="1" spans="1:3">
      <c r="A47" s="1164"/>
      <c r="C47" s="1165"/>
    </row>
    <row r="48" s="1143" customFormat="1" customHeight="1" spans="1:3">
      <c r="A48" s="1164"/>
      <c r="C48" s="1165"/>
    </row>
    <row r="49" s="1143" customFormat="1" customHeight="1" spans="1:3">
      <c r="A49" s="1164"/>
      <c r="C49" s="1165"/>
    </row>
    <row r="50" s="1143" customFormat="1" customHeight="1" spans="1:3">
      <c r="A50" s="1164"/>
      <c r="C50" s="1165"/>
    </row>
    <row r="51" s="1143" customFormat="1" customHeight="1" spans="1:3">
      <c r="A51" s="1164"/>
      <c r="C51" s="1165"/>
    </row>
    <row r="52" s="1143" customFormat="1" customHeight="1" spans="1:3">
      <c r="A52" s="1164"/>
      <c r="C52" s="1165"/>
    </row>
    <row r="53" s="1143" customFormat="1" customHeight="1" spans="1:3">
      <c r="A53" s="1164"/>
      <c r="C53" s="1165"/>
    </row>
    <row r="54" s="1143" customFormat="1" customHeight="1" spans="1:3">
      <c r="A54" s="1164"/>
      <c r="C54" s="1165"/>
    </row>
    <row r="55" s="1143" customFormat="1" customHeight="1" spans="1:3">
      <c r="A55" s="1164"/>
      <c r="C55" s="1165"/>
    </row>
    <row r="56" s="1143" customFormat="1" customHeight="1" spans="1:3">
      <c r="A56" s="1164"/>
      <c r="C56" s="1165"/>
    </row>
    <row r="57" s="1143" customFormat="1" customHeight="1" spans="1:3">
      <c r="A57" s="1164"/>
      <c r="C57" s="1165"/>
    </row>
    <row r="58" s="1143" customFormat="1" customHeight="1" spans="1:3">
      <c r="A58" s="1164"/>
      <c r="C58" s="1165"/>
    </row>
    <row r="59" s="1143" customFormat="1" customHeight="1" spans="1:3">
      <c r="A59" s="1164"/>
      <c r="C59" s="1165"/>
    </row>
    <row r="60" s="1143" customFormat="1" customHeight="1" spans="1:3">
      <c r="A60" s="1164"/>
      <c r="C60" s="1165"/>
    </row>
    <row r="61" s="1143" customFormat="1" customHeight="1" spans="1:3">
      <c r="A61" s="1164"/>
      <c r="C61" s="1165"/>
    </row>
    <row r="62" s="1143" customFormat="1" customHeight="1" spans="1:3">
      <c r="A62" s="1164"/>
      <c r="C62" s="1165"/>
    </row>
    <row r="63" s="1143" customFormat="1" customHeight="1" spans="1:3">
      <c r="A63" s="1164"/>
      <c r="C63" s="1165"/>
    </row>
    <row r="64" s="1143" customFormat="1" customHeight="1" spans="1:3">
      <c r="A64" s="1164"/>
      <c r="C64" s="1165"/>
    </row>
    <row r="65" s="1143" customFormat="1" customHeight="1" spans="1:3">
      <c r="A65" s="1164"/>
      <c r="C65" s="1165"/>
    </row>
    <row r="66" customHeight="1"/>
  </sheetData>
  <mergeCells count="2">
    <mergeCell ref="A1:C1"/>
    <mergeCell ref="A2:C2"/>
  </mergeCells>
  <pageMargins left="0.699305555555556" right="0.699305555555556" top="0.75" bottom="0.75" header="0.3" footer="0.3"/>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19"/>
  <sheetViews>
    <sheetView workbookViewId="0">
      <selection activeCell="C19" sqref="C19"/>
    </sheetView>
  </sheetViews>
  <sheetFormatPr defaultColWidth="9" defaultRowHeight="15.75" outlineLevelCol="2"/>
  <sheetData>
    <row r="1" spans="1:3">
      <c r="A1" s="907" t="s">
        <v>907</v>
      </c>
      <c r="B1" s="907" t="s">
        <v>908</v>
      </c>
      <c r="C1" s="907" t="s">
        <v>909</v>
      </c>
    </row>
    <row r="2" spans="1:3">
      <c r="A2" s="907" t="s">
        <v>833</v>
      </c>
      <c r="B2" s="907" t="s">
        <v>910</v>
      </c>
      <c r="C2" s="908">
        <v>2.3118</v>
      </c>
    </row>
    <row r="3" spans="1:3">
      <c r="A3" s="907" t="s">
        <v>835</v>
      </c>
      <c r="B3" s="907" t="s">
        <v>911</v>
      </c>
      <c r="C3" s="908">
        <v>4.3848</v>
      </c>
    </row>
    <row r="4" spans="1:3">
      <c r="A4" s="907" t="s">
        <v>837</v>
      </c>
      <c r="B4" s="907" t="s">
        <v>912</v>
      </c>
      <c r="C4" s="908">
        <v>10.5897</v>
      </c>
    </row>
    <row r="5" spans="1:3">
      <c r="A5" s="907" t="s">
        <v>839</v>
      </c>
      <c r="B5" s="907" t="s">
        <v>913</v>
      </c>
      <c r="C5" s="908">
        <v>13.5991</v>
      </c>
    </row>
    <row r="6" spans="1:3">
      <c r="A6" s="907" t="s">
        <v>841</v>
      </c>
      <c r="B6" s="907" t="s">
        <v>914</v>
      </c>
      <c r="C6" s="908">
        <v>2.07</v>
      </c>
    </row>
    <row r="7" spans="1:3">
      <c r="A7" s="907" t="s">
        <v>843</v>
      </c>
      <c r="B7" s="907" t="s">
        <v>915</v>
      </c>
      <c r="C7" s="908">
        <v>6.5104</v>
      </c>
    </row>
    <row r="8" spans="1:3">
      <c r="A8" s="907" t="s">
        <v>845</v>
      </c>
      <c r="B8" s="907" t="s">
        <v>916</v>
      </c>
      <c r="C8" s="908">
        <v>9.7262</v>
      </c>
    </row>
    <row r="9" spans="1:3">
      <c r="A9" s="907" t="s">
        <v>847</v>
      </c>
      <c r="B9" s="907" t="s">
        <v>917</v>
      </c>
      <c r="C9" s="908">
        <v>10.7589</v>
      </c>
    </row>
    <row r="10" spans="1:3">
      <c r="A10" s="907" t="s">
        <v>849</v>
      </c>
      <c r="B10" s="907" t="s">
        <v>918</v>
      </c>
      <c r="C10" s="908">
        <v>5.6595</v>
      </c>
    </row>
    <row r="11" spans="1:3">
      <c r="A11" s="907" t="s">
        <v>851</v>
      </c>
      <c r="B11" s="907" t="s">
        <v>919</v>
      </c>
      <c r="C11" s="908">
        <v>4.0786</v>
      </c>
    </row>
    <row r="12" spans="1:3">
      <c r="A12" s="907" t="s">
        <v>853</v>
      </c>
      <c r="B12" s="907" t="s">
        <v>920</v>
      </c>
      <c r="C12" s="908">
        <v>7.6703</v>
      </c>
    </row>
    <row r="13" spans="1:3">
      <c r="A13" s="907" t="s">
        <v>855</v>
      </c>
      <c r="B13" s="907" t="s">
        <v>921</v>
      </c>
      <c r="C13" s="908">
        <v>10.8188</v>
      </c>
    </row>
    <row r="14" spans="1:3">
      <c r="A14" s="907" t="s">
        <v>857</v>
      </c>
      <c r="B14" s="907" t="s">
        <v>922</v>
      </c>
      <c r="C14" s="908">
        <v>1.3928</v>
      </c>
    </row>
    <row r="15" spans="1:3">
      <c r="A15" s="907" t="s">
        <v>859</v>
      </c>
      <c r="B15" s="907" t="s">
        <v>923</v>
      </c>
      <c r="C15" s="908">
        <v>7.1853</v>
      </c>
    </row>
    <row r="17" spans="1:1">
      <c r="A17" s="909" t="s">
        <v>874</v>
      </c>
    </row>
    <row r="19" spans="3:3">
      <c r="C19" s="910">
        <f>AVERAGE(C2:C15)</f>
        <v>6.91115714285714</v>
      </c>
    </row>
  </sheetData>
  <pageMargins left="0.699305555555556" right="0.699305555555556"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24"/>
  <sheetViews>
    <sheetView workbookViewId="0">
      <selection activeCell="F18" sqref="F18"/>
    </sheetView>
  </sheetViews>
  <sheetFormatPr defaultColWidth="9" defaultRowHeight="15.75"/>
  <cols>
    <col min="1" max="1" width="14.6666666666667" customWidth="1"/>
    <col min="2" max="2" width="12.9166666666667" customWidth="1"/>
    <col min="3" max="3" width="26.3333333333333" customWidth="1"/>
    <col min="5" max="5" width="24.1666666666667" customWidth="1"/>
    <col min="6" max="6" width="26.3333333333333" customWidth="1"/>
    <col min="9" max="9" width="12.9166666666667" customWidth="1"/>
    <col min="10" max="10" width="26.3333333333333" customWidth="1"/>
  </cols>
  <sheetData>
    <row r="1" spans="1:9">
      <c r="A1" t="s">
        <v>924</v>
      </c>
      <c r="B1" t="s">
        <v>925</v>
      </c>
      <c r="D1" t="s">
        <v>926</v>
      </c>
      <c r="E1" t="s">
        <v>925</v>
      </c>
      <c r="H1" t="s">
        <v>927</v>
      </c>
      <c r="I1" t="s">
        <v>925</v>
      </c>
    </row>
    <row r="2" spans="1:9">
      <c r="A2" s="902" t="s">
        <v>500</v>
      </c>
      <c r="B2" s="902" t="s">
        <v>928</v>
      </c>
      <c r="D2" s="902" t="s">
        <v>500</v>
      </c>
      <c r="E2" s="902" t="s">
        <v>928</v>
      </c>
      <c r="H2" s="902" t="s">
        <v>500</v>
      </c>
      <c r="I2" s="902" t="s">
        <v>928</v>
      </c>
    </row>
    <row r="3" spans="1:9">
      <c r="A3" s="903" t="s">
        <v>507</v>
      </c>
      <c r="B3" s="904">
        <v>1813856.03</v>
      </c>
      <c r="D3" s="903" t="s">
        <v>507</v>
      </c>
      <c r="E3" s="904">
        <v>1598168.85</v>
      </c>
      <c r="H3" s="903" t="s">
        <v>507</v>
      </c>
      <c r="I3" s="904">
        <v>1546961.71</v>
      </c>
    </row>
    <row r="4" spans="1:9">
      <c r="A4" s="903" t="s">
        <v>509</v>
      </c>
      <c r="B4" s="904">
        <v>676343.81</v>
      </c>
      <c r="D4" s="903" t="s">
        <v>509</v>
      </c>
      <c r="E4" s="904">
        <v>719090.17</v>
      </c>
      <c r="H4" s="903" t="s">
        <v>509</v>
      </c>
      <c r="I4" s="904">
        <v>650163.52</v>
      </c>
    </row>
    <row r="5" spans="1:10">
      <c r="A5" s="903" t="s">
        <v>511</v>
      </c>
      <c r="B5" s="904">
        <v>460391.07</v>
      </c>
      <c r="C5" s="136" t="s">
        <v>512</v>
      </c>
      <c r="D5" s="903" t="s">
        <v>511</v>
      </c>
      <c r="E5" s="904">
        <v>1247243.61</v>
      </c>
      <c r="F5" s="136" t="s">
        <v>512</v>
      </c>
      <c r="H5" s="903" t="s">
        <v>511</v>
      </c>
      <c r="I5" s="904">
        <v>1164895.88</v>
      </c>
      <c r="J5" s="136" t="s">
        <v>512</v>
      </c>
    </row>
    <row r="6" spans="1:9">
      <c r="A6" s="903" t="s">
        <v>157</v>
      </c>
      <c r="B6" s="904">
        <f>SUM(B3:B5)</f>
        <v>2950590.91</v>
      </c>
      <c r="D6" s="903" t="s">
        <v>157</v>
      </c>
      <c r="E6" s="904">
        <f>SUM(E3:E5)</f>
        <v>3564502.63</v>
      </c>
      <c r="H6" s="903" t="s">
        <v>157</v>
      </c>
      <c r="I6" s="904">
        <f>SUM(I3:I5)</f>
        <v>3362021.11</v>
      </c>
    </row>
    <row r="8" spans="5:5">
      <c r="E8" t="s">
        <v>929</v>
      </c>
    </row>
    <row r="9" spans="5:5">
      <c r="E9" t="s">
        <v>930</v>
      </c>
    </row>
    <row r="10" spans="1:2">
      <c r="A10" t="s">
        <v>931</v>
      </c>
      <c r="B10" t="s">
        <v>925</v>
      </c>
    </row>
    <row r="11" spans="1:2">
      <c r="A11" s="902" t="s">
        <v>500</v>
      </c>
      <c r="B11" s="902" t="s">
        <v>928</v>
      </c>
    </row>
    <row r="12" spans="1:2">
      <c r="A12" s="903" t="s">
        <v>507</v>
      </c>
      <c r="B12" s="904"/>
    </row>
    <row r="13" spans="1:2">
      <c r="A13" s="903" t="s">
        <v>509</v>
      </c>
      <c r="B13" s="904">
        <f>B4*工资调整系数!L3</f>
        <v>1327768.6958271</v>
      </c>
    </row>
    <row r="14" spans="1:2">
      <c r="A14" s="903" t="s">
        <v>511</v>
      </c>
      <c r="B14" s="904"/>
    </row>
    <row r="15" spans="1:2">
      <c r="A15" s="903" t="s">
        <v>157</v>
      </c>
      <c r="B15" s="904">
        <f>SUM(B12:B14)</f>
        <v>1327768.6958271</v>
      </c>
    </row>
    <row r="18" spans="1:2">
      <c r="A18" s="905" t="s">
        <v>506</v>
      </c>
      <c r="B18" s="906">
        <f>B15*机会成本!C19/100</f>
        <v>91764.1810622754</v>
      </c>
    </row>
    <row r="19" spans="1:2">
      <c r="A19" s="905" t="s">
        <v>508</v>
      </c>
      <c r="B19" s="906">
        <f>B15+B18</f>
        <v>1419532.87688937</v>
      </c>
    </row>
    <row r="20" spans="1:2">
      <c r="A20" s="905" t="s">
        <v>510</v>
      </c>
      <c r="B20" s="906">
        <v>9</v>
      </c>
    </row>
    <row r="21" spans="1:2">
      <c r="A21" s="905" t="s">
        <v>513</v>
      </c>
      <c r="B21" s="906">
        <v>11</v>
      </c>
    </row>
    <row r="22" spans="1:2">
      <c r="A22" s="905" t="s">
        <v>514</v>
      </c>
      <c r="B22" s="906">
        <f>B20/(B20+B21)</f>
        <v>0.45</v>
      </c>
    </row>
    <row r="23" spans="1:2">
      <c r="A23" s="905" t="s">
        <v>932</v>
      </c>
      <c r="B23" s="906"/>
    </row>
    <row r="24" spans="1:2">
      <c r="A24" s="903" t="s">
        <v>515</v>
      </c>
      <c r="B24" s="906">
        <f>B19*(1-B22)</f>
        <v>780743.082289154</v>
      </c>
    </row>
  </sheetData>
  <pageMargins left="0.699305555555556" right="0.699305555555556"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21"/>
  <sheetViews>
    <sheetView workbookViewId="0">
      <selection activeCell="E18" sqref="E18"/>
    </sheetView>
  </sheetViews>
  <sheetFormatPr defaultColWidth="9" defaultRowHeight="14.75" customHeight="1"/>
  <cols>
    <col min="1" max="1" width="13.3333333333333" style="897" customWidth="1"/>
    <col min="2" max="2" width="13.9166666666667" style="897" customWidth="1"/>
    <col min="3" max="5" width="9" style="897"/>
    <col min="6" max="6" width="13.3333333333333" style="897" customWidth="1"/>
    <col min="7" max="7" width="13.6666666666667" style="897" customWidth="1"/>
    <col min="8" max="8" width="25.8333333333333" style="897" customWidth="1"/>
    <col min="9" max="9" width="9" style="897"/>
    <col min="10" max="10" width="13.3333333333333" style="897" customWidth="1"/>
    <col min="11" max="11" width="13.6666666666667" style="897" customWidth="1"/>
    <col min="12" max="12" width="25.8333333333333" style="897" customWidth="1"/>
    <col min="13" max="16384" width="9" style="897"/>
  </cols>
  <sheetData>
    <row r="1" customHeight="1" spans="1:11">
      <c r="A1" s="897" t="s">
        <v>933</v>
      </c>
      <c r="B1" s="897" t="s">
        <v>934</v>
      </c>
      <c r="F1" s="897" t="s">
        <v>935</v>
      </c>
      <c r="G1" s="897" t="s">
        <v>934</v>
      </c>
      <c r="J1" s="897" t="s">
        <v>936</v>
      </c>
      <c r="K1" s="897" t="s">
        <v>934</v>
      </c>
    </row>
    <row r="2" customHeight="1" spans="1:11">
      <c r="A2" s="898" t="s">
        <v>500</v>
      </c>
      <c r="B2" s="898" t="s">
        <v>928</v>
      </c>
      <c r="F2" s="898" t="s">
        <v>500</v>
      </c>
      <c r="G2" s="898" t="s">
        <v>928</v>
      </c>
      <c r="J2" s="898" t="s">
        <v>500</v>
      </c>
      <c r="K2" s="898" t="s">
        <v>928</v>
      </c>
    </row>
    <row r="3" customHeight="1" spans="1:11">
      <c r="A3" s="899" t="s">
        <v>507</v>
      </c>
      <c r="B3" s="900">
        <v>12477133.92</v>
      </c>
      <c r="F3" s="899" t="s">
        <v>507</v>
      </c>
      <c r="G3" s="900">
        <v>9724759</v>
      </c>
      <c r="J3" s="899" t="s">
        <v>507</v>
      </c>
      <c r="K3" s="900">
        <v>10322491.04</v>
      </c>
    </row>
    <row r="4" customHeight="1" spans="1:11">
      <c r="A4" s="899" t="s">
        <v>509</v>
      </c>
      <c r="B4" s="900">
        <v>2491150.05</v>
      </c>
      <c r="F4" s="899" t="s">
        <v>509</v>
      </c>
      <c r="G4" s="900">
        <v>1302703.61</v>
      </c>
      <c r="J4" s="899" t="s">
        <v>509</v>
      </c>
      <c r="K4" s="900">
        <v>1313817.27</v>
      </c>
    </row>
    <row r="5" customHeight="1" spans="1:12">
      <c r="A5" s="899" t="s">
        <v>511</v>
      </c>
      <c r="B5" s="900">
        <v>8705339.75</v>
      </c>
      <c r="C5" s="901" t="s">
        <v>512</v>
      </c>
      <c r="F5" s="899" t="s">
        <v>511</v>
      </c>
      <c r="G5" s="900">
        <v>5009631.71</v>
      </c>
      <c r="H5" s="901" t="s">
        <v>512</v>
      </c>
      <c r="J5" s="899" t="s">
        <v>511</v>
      </c>
      <c r="K5" s="900">
        <v>9601542.81</v>
      </c>
      <c r="L5" s="901" t="s">
        <v>512</v>
      </c>
    </row>
    <row r="6" customHeight="1" spans="1:11">
      <c r="A6" s="899" t="s">
        <v>157</v>
      </c>
      <c r="B6" s="900">
        <f>SUM(B3:B5)</f>
        <v>23673623.72</v>
      </c>
      <c r="F6" s="899" t="s">
        <v>157</v>
      </c>
      <c r="G6" s="900">
        <f>SUM(G3:G5)</f>
        <v>16037094.32</v>
      </c>
      <c r="J6" s="899" t="s">
        <v>157</v>
      </c>
      <c r="K6" s="900">
        <f>SUM(K3:K5)</f>
        <v>21237851.12</v>
      </c>
    </row>
    <row r="8" customHeight="1" spans="1:11">
      <c r="A8" s="897" t="s">
        <v>937</v>
      </c>
      <c r="B8" s="897" t="s">
        <v>934</v>
      </c>
      <c r="F8" s="897" t="s">
        <v>938</v>
      </c>
      <c r="G8" s="897" t="s">
        <v>939</v>
      </c>
      <c r="J8" s="897" t="s">
        <v>940</v>
      </c>
      <c r="K8" s="897" t="s">
        <v>939</v>
      </c>
    </row>
    <row r="9" customHeight="1" spans="1:11">
      <c r="A9" s="898" t="s">
        <v>500</v>
      </c>
      <c r="B9" s="898" t="s">
        <v>928</v>
      </c>
      <c r="F9" s="898" t="s">
        <v>500</v>
      </c>
      <c r="G9" s="898" t="s">
        <v>928</v>
      </c>
      <c r="J9" s="898" t="s">
        <v>500</v>
      </c>
      <c r="K9" s="898" t="s">
        <v>928</v>
      </c>
    </row>
    <row r="10" customHeight="1" spans="1:11">
      <c r="A10" s="899" t="s">
        <v>507</v>
      </c>
      <c r="B10" s="900">
        <v>10094881.82</v>
      </c>
      <c r="F10" s="899" t="s">
        <v>507</v>
      </c>
      <c r="G10" s="900">
        <v>7370635.78</v>
      </c>
      <c r="J10" s="899" t="s">
        <v>507</v>
      </c>
      <c r="K10" s="900">
        <v>7746960.26</v>
      </c>
    </row>
    <row r="11" customHeight="1" spans="1:11">
      <c r="A11" s="899" t="s">
        <v>509</v>
      </c>
      <c r="B11" s="900">
        <v>2018566.49</v>
      </c>
      <c r="F11" s="899" t="s">
        <v>509</v>
      </c>
      <c r="G11" s="900">
        <v>973294.42</v>
      </c>
      <c r="J11" s="899" t="s">
        <v>509</v>
      </c>
      <c r="K11" s="900">
        <v>623979.86</v>
      </c>
    </row>
    <row r="12" customHeight="1" spans="1:12">
      <c r="A12" s="899" t="s">
        <v>511</v>
      </c>
      <c r="B12" s="900">
        <v>5974625.33</v>
      </c>
      <c r="C12" s="901" t="s">
        <v>512</v>
      </c>
      <c r="F12" s="899" t="s">
        <v>511</v>
      </c>
      <c r="G12" s="900">
        <v>5801725.97</v>
      </c>
      <c r="H12" s="901" t="s">
        <v>512</v>
      </c>
      <c r="J12" s="899" t="s">
        <v>511</v>
      </c>
      <c r="K12" s="900">
        <v>5634253.55</v>
      </c>
      <c r="L12" s="901" t="s">
        <v>512</v>
      </c>
    </row>
    <row r="13" customHeight="1" spans="1:11">
      <c r="A13" s="899" t="s">
        <v>157</v>
      </c>
      <c r="B13" s="900">
        <f>SUM(B10:B12)</f>
        <v>18088073.64</v>
      </c>
      <c r="F13" s="899" t="s">
        <v>157</v>
      </c>
      <c r="G13" s="900">
        <f>SUM(G10:G12)</f>
        <v>14145656.17</v>
      </c>
      <c r="J13" s="899" t="s">
        <v>157</v>
      </c>
      <c r="K13" s="900">
        <f>SUM(K10:K12)</f>
        <v>14005193.67</v>
      </c>
    </row>
    <row r="16" customHeight="1" spans="1:2">
      <c r="A16" s="897" t="s">
        <v>941</v>
      </c>
      <c r="B16" s="897" t="s">
        <v>939</v>
      </c>
    </row>
    <row r="17" customHeight="1" spans="1:2">
      <c r="A17" s="898" t="s">
        <v>500</v>
      </c>
      <c r="B17" s="898" t="s">
        <v>928</v>
      </c>
    </row>
    <row r="18" customHeight="1" spans="1:2">
      <c r="A18" s="899" t="s">
        <v>507</v>
      </c>
      <c r="B18" s="900">
        <v>3498279.32</v>
      </c>
    </row>
    <row r="19" customHeight="1" spans="1:2">
      <c r="A19" s="899" t="s">
        <v>509</v>
      </c>
      <c r="B19" s="900">
        <v>949732.13</v>
      </c>
    </row>
    <row r="20" customHeight="1" spans="1:3">
      <c r="A20" s="899" t="s">
        <v>511</v>
      </c>
      <c r="B20" s="900">
        <v>6811113.77</v>
      </c>
      <c r="C20" s="901" t="s">
        <v>512</v>
      </c>
    </row>
    <row r="21" customHeight="1" spans="1:2">
      <c r="A21" s="899" t="s">
        <v>157</v>
      </c>
      <c r="B21" s="900">
        <f>SUM(B18:B20)</f>
        <v>11259125.22</v>
      </c>
    </row>
  </sheetData>
  <pageMargins left="0.699305555555556" right="0.699305555555556"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G26" sqref="G26"/>
    </sheetView>
  </sheetViews>
  <sheetFormatPr defaultColWidth="9" defaultRowHeight="15.75"/>
  <sheetData/>
  <pageMargins left="0.699305555555556" right="0.699305555555556" top="0.75" bottom="0.75" header="0.3" footer="0.3"/>
  <pageSetup paperSize="9" orientation="portrait"/>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A31"/>
  <sheetViews>
    <sheetView workbookViewId="0">
      <selection activeCell="L19" sqref="L19"/>
    </sheetView>
  </sheetViews>
  <sheetFormatPr defaultColWidth="9" defaultRowHeight="12.75"/>
  <cols>
    <col min="1" max="1" width="4.08333333333333" style="859" customWidth="1"/>
    <col min="2" max="2" width="7.5" style="859" customWidth="1"/>
    <col min="3" max="3" width="6.5" style="859" customWidth="1"/>
    <col min="4" max="4" width="6.08333333333333" style="859" customWidth="1" outlineLevel="1"/>
    <col min="5" max="5" width="7.58333333333333" style="859" customWidth="1" outlineLevel="1"/>
    <col min="6" max="6" width="11.0833333333333" style="859" customWidth="1"/>
    <col min="7" max="7" width="7.5" style="859" customWidth="1"/>
    <col min="8" max="8" width="4.91666666666667" style="859" customWidth="1"/>
    <col min="9" max="9" width="5.5" style="859" customWidth="1"/>
    <col min="10" max="10" width="6.08333333333333" style="859" customWidth="1"/>
    <col min="11" max="11" width="6.58333333333333" style="859" customWidth="1"/>
    <col min="12" max="12" width="7.58333333333333" style="859" customWidth="1" outlineLevel="1"/>
    <col min="13" max="13" width="7.41666666666667" style="859" customWidth="1" outlineLevel="1"/>
    <col min="14" max="14" width="7.08333333333333" style="859" customWidth="1" outlineLevel="1"/>
    <col min="15" max="15" width="6.58333333333333" style="859" customWidth="1" outlineLevel="1"/>
    <col min="16" max="16" width="7.41666666666667" style="859" customWidth="1" outlineLevel="1"/>
    <col min="17" max="17" width="7.5" style="859" customWidth="1" outlineLevel="1"/>
    <col min="18" max="18" width="5.58333333333333" style="859" customWidth="1" outlineLevel="1"/>
    <col min="19" max="19" width="8.58333333333333" style="859" customWidth="1" outlineLevel="1"/>
    <col min="20" max="20" width="5.58333333333333" style="859" customWidth="1" outlineLevel="1"/>
    <col min="21" max="21" width="8.58333333333333" style="859" customWidth="1" outlineLevel="1"/>
    <col min="22" max="22" width="5.58333333333333" style="859" customWidth="1" outlineLevel="1"/>
    <col min="23" max="23" width="8.58333333333333" style="859" customWidth="1" outlineLevel="1"/>
    <col min="24" max="24" width="9.58333333333333" style="859" customWidth="1" outlineLevel="1"/>
    <col min="25" max="25" width="7.41666666666667" style="859" customWidth="1"/>
    <col min="26" max="26" width="6.08333333333333" style="859" customWidth="1"/>
    <col min="27" max="27" width="12" style="859" customWidth="1" outlineLevel="1"/>
    <col min="28" max="28" width="5.08333333333333" style="859" customWidth="1" outlineLevel="1"/>
    <col min="29" max="29" width="7.08333333333333" style="859" customWidth="1" outlineLevel="1"/>
    <col min="30" max="34" width="7.41666666666667" style="859" customWidth="1" outlineLevel="1"/>
    <col min="35" max="35" width="9.41666666666667" style="859" customWidth="1" outlineLevel="1"/>
    <col min="36" max="36" width="7.5" style="859" customWidth="1" outlineLevel="1"/>
    <col min="37" max="37" width="4.91666666666667" style="859" customWidth="1" outlineLevel="1"/>
    <col min="38" max="38" width="7" style="859" customWidth="1" outlineLevel="1"/>
    <col min="39" max="39" width="7.41666666666667" style="859" customWidth="1" outlineLevel="1"/>
    <col min="40" max="40" width="7.5" style="859" customWidth="1" outlineLevel="1"/>
    <col min="41" max="42" width="4.58333333333333" style="859" customWidth="1" outlineLevel="1"/>
    <col min="43" max="44" width="11" style="859" customWidth="1" outlineLevel="1"/>
    <col min="45" max="46" width="4.58333333333333" style="859" customWidth="1"/>
    <col min="47" max="47" width="11" style="837" customWidth="1"/>
    <col min="48" max="48" width="8" style="859" customWidth="1"/>
    <col min="49" max="49" width="4.58333333333333" style="859" customWidth="1"/>
    <col min="50" max="50" width="11" style="859" customWidth="1"/>
    <col min="51" max="51" width="5" style="859" customWidth="1"/>
    <col min="52" max="52" width="7.58333333333333" style="859" customWidth="1"/>
    <col min="53" max="53" width="8.08333333333333" style="859" customWidth="1"/>
    <col min="54" max="16384" width="9" style="859"/>
  </cols>
  <sheetData>
    <row r="1" ht="14.25" spans="1:52">
      <c r="A1" s="232"/>
      <c r="B1" s="860" t="s">
        <v>261</v>
      </c>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857"/>
      <c r="AO1" s="857"/>
      <c r="AP1" s="857"/>
      <c r="AQ1" s="857"/>
      <c r="AR1" s="857"/>
      <c r="AS1" s="857"/>
      <c r="AT1" s="857"/>
      <c r="AU1" s="857"/>
      <c r="AV1" s="857"/>
      <c r="AW1" s="857"/>
      <c r="AX1" s="857"/>
      <c r="AY1" s="857"/>
      <c r="AZ1" s="857"/>
    </row>
    <row r="2" s="856" customFormat="1" ht="23.25" spans="1:52">
      <c r="A2" s="861" t="s">
        <v>942</v>
      </c>
      <c r="B2" s="862"/>
      <c r="C2" s="862"/>
      <c r="D2" s="862"/>
      <c r="E2" s="862"/>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862"/>
      <c r="AO2" s="862"/>
      <c r="AP2" s="862"/>
      <c r="AQ2" s="862"/>
      <c r="AR2" s="862"/>
      <c r="AS2" s="862"/>
      <c r="AT2" s="862"/>
      <c r="AU2" s="862"/>
      <c r="AV2" s="862"/>
      <c r="AW2" s="862"/>
      <c r="AX2" s="862"/>
      <c r="AY2" s="862"/>
      <c r="AZ2" s="862"/>
    </row>
    <row r="3" spans="1:52">
      <c r="A3" s="863" t="s">
        <v>943</v>
      </c>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86"/>
      <c r="AV3" s="886"/>
      <c r="AW3" s="886"/>
      <c r="AX3" s="886"/>
      <c r="AY3" s="886"/>
      <c r="AZ3" s="886"/>
    </row>
    <row r="4" spans="1:52">
      <c r="A4" s="864">
        <f>标的清单!A3</f>
        <v>0</v>
      </c>
      <c r="AZ4" s="882" t="s">
        <v>120</v>
      </c>
    </row>
    <row r="5" s="857" customFormat="1" spans="1:53">
      <c r="A5" s="865" t="s">
        <v>183</v>
      </c>
      <c r="B5" s="809" t="s">
        <v>944</v>
      </c>
      <c r="C5" s="809" t="s">
        <v>945</v>
      </c>
      <c r="D5" s="809" t="s">
        <v>946</v>
      </c>
      <c r="E5" s="809" t="s">
        <v>947</v>
      </c>
      <c r="F5" s="809" t="s">
        <v>948</v>
      </c>
      <c r="G5" s="809" t="s">
        <v>949</v>
      </c>
      <c r="H5" s="809" t="s">
        <v>950</v>
      </c>
      <c r="I5" s="809" t="s">
        <v>951</v>
      </c>
      <c r="J5" s="809" t="s">
        <v>952</v>
      </c>
      <c r="K5" s="809" t="s">
        <v>953</v>
      </c>
      <c r="L5" s="809" t="s">
        <v>954</v>
      </c>
      <c r="M5" s="809" t="s">
        <v>955</v>
      </c>
      <c r="N5" s="809" t="s">
        <v>956</v>
      </c>
      <c r="O5" s="809" t="s">
        <v>957</v>
      </c>
      <c r="P5" s="809" t="s">
        <v>958</v>
      </c>
      <c r="Q5" s="809" t="s">
        <v>959</v>
      </c>
      <c r="R5" s="809" t="s">
        <v>960</v>
      </c>
      <c r="S5" s="809" t="s">
        <v>961</v>
      </c>
      <c r="T5" s="809" t="s">
        <v>962</v>
      </c>
      <c r="U5" s="809" t="s">
        <v>963</v>
      </c>
      <c r="V5" s="809" t="s">
        <v>964</v>
      </c>
      <c r="W5" s="809" t="s">
        <v>965</v>
      </c>
      <c r="X5" s="809" t="s">
        <v>966</v>
      </c>
      <c r="Y5" s="809" t="s">
        <v>967</v>
      </c>
      <c r="Z5" s="809" t="s">
        <v>968</v>
      </c>
      <c r="AA5" s="809" t="s">
        <v>969</v>
      </c>
      <c r="AB5" s="809" t="s">
        <v>970</v>
      </c>
      <c r="AC5" s="809" t="s">
        <v>971</v>
      </c>
      <c r="AD5" s="809" t="s">
        <v>972</v>
      </c>
      <c r="AE5" s="809" t="s">
        <v>973</v>
      </c>
      <c r="AF5" s="809" t="s">
        <v>974</v>
      </c>
      <c r="AG5" s="809" t="s">
        <v>975</v>
      </c>
      <c r="AH5" s="809" t="s">
        <v>976</v>
      </c>
      <c r="AI5" s="809" t="s">
        <v>977</v>
      </c>
      <c r="AJ5" s="809" t="s">
        <v>978</v>
      </c>
      <c r="AK5" s="809" t="s">
        <v>979</v>
      </c>
      <c r="AL5" s="809" t="s">
        <v>980</v>
      </c>
      <c r="AM5" s="809" t="s">
        <v>981</v>
      </c>
      <c r="AN5" s="809" t="s">
        <v>982</v>
      </c>
      <c r="AO5" s="865" t="s">
        <v>264</v>
      </c>
      <c r="AP5" s="866"/>
      <c r="AQ5" s="866"/>
      <c r="AR5" s="152" t="s">
        <v>292</v>
      </c>
      <c r="AS5" s="887" t="s">
        <v>265</v>
      </c>
      <c r="AT5" s="887"/>
      <c r="AU5" s="888"/>
      <c r="AV5" s="865" t="s">
        <v>430</v>
      </c>
      <c r="AW5" s="865" t="s">
        <v>266</v>
      </c>
      <c r="AX5" s="866"/>
      <c r="AY5" s="865" t="s">
        <v>293</v>
      </c>
      <c r="AZ5" s="865" t="s">
        <v>186</v>
      </c>
      <c r="BA5" s="865" t="s">
        <v>432</v>
      </c>
    </row>
    <row r="6" s="857" customFormat="1" spans="1:53">
      <c r="A6" s="866"/>
      <c r="B6" s="813"/>
      <c r="C6" s="813"/>
      <c r="D6" s="813"/>
      <c r="E6" s="813"/>
      <c r="F6" s="813"/>
      <c r="G6" s="813"/>
      <c r="H6" s="813"/>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3"/>
      <c r="AL6" s="813"/>
      <c r="AM6" s="813"/>
      <c r="AN6" s="813"/>
      <c r="AO6" s="865" t="s">
        <v>428</v>
      </c>
      <c r="AP6" s="865" t="s">
        <v>429</v>
      </c>
      <c r="AQ6" s="865" t="s">
        <v>155</v>
      </c>
      <c r="AR6" s="152"/>
      <c r="AS6" s="889" t="s">
        <v>428</v>
      </c>
      <c r="AT6" s="865" t="s">
        <v>429</v>
      </c>
      <c r="AU6" s="865" t="s">
        <v>155</v>
      </c>
      <c r="AV6" s="866"/>
      <c r="AW6" s="865" t="s">
        <v>429</v>
      </c>
      <c r="AX6" s="865" t="s">
        <v>155</v>
      </c>
      <c r="AY6" s="866"/>
      <c r="AZ6" s="866"/>
      <c r="BA6" s="866"/>
    </row>
    <row r="7" s="858" customFormat="1" spans="1:53">
      <c r="A7" s="867"/>
      <c r="B7" s="868"/>
      <c r="C7" s="869"/>
      <c r="D7" s="869"/>
      <c r="E7" s="869"/>
      <c r="F7" s="870"/>
      <c r="G7" s="871"/>
      <c r="H7" s="871"/>
      <c r="I7" s="871"/>
      <c r="J7" s="871"/>
      <c r="K7" s="871"/>
      <c r="L7" s="869"/>
      <c r="M7" s="869"/>
      <c r="N7" s="869"/>
      <c r="O7" s="869"/>
      <c r="P7" s="869"/>
      <c r="Q7" s="869"/>
      <c r="R7" s="869"/>
      <c r="S7" s="869"/>
      <c r="T7" s="869"/>
      <c r="U7" s="869"/>
      <c r="V7" s="869"/>
      <c r="W7" s="869"/>
      <c r="X7" s="871"/>
      <c r="Y7" s="871"/>
      <c r="Z7" s="871"/>
      <c r="AA7" s="871"/>
      <c r="AB7" s="871"/>
      <c r="AC7" s="871"/>
      <c r="AD7" s="871"/>
      <c r="AE7" s="871"/>
      <c r="AF7" s="871"/>
      <c r="AG7" s="871"/>
      <c r="AH7" s="871"/>
      <c r="AI7" s="871"/>
      <c r="AJ7" s="871"/>
      <c r="AK7" s="871"/>
      <c r="AL7" s="871"/>
      <c r="AM7" s="869"/>
      <c r="AN7" s="883"/>
      <c r="AO7" s="890"/>
      <c r="AP7" s="891"/>
      <c r="AQ7" s="892"/>
      <c r="AR7" s="893"/>
      <c r="AS7" s="841"/>
      <c r="AT7" s="893"/>
      <c r="AU7" s="841"/>
      <c r="AV7" s="894"/>
      <c r="AW7" s="893"/>
      <c r="AX7" s="893"/>
      <c r="AY7" s="893" t="str">
        <f t="shared" ref="AY7:AY27" si="0">IF(AU7=0,"",(AX7-AU7)/AU7*100)</f>
        <v/>
      </c>
      <c r="AZ7" s="885"/>
      <c r="BA7" s="872"/>
    </row>
    <row r="8" s="858" customFormat="1" spans="1:53">
      <c r="A8" s="872"/>
      <c r="B8" s="873"/>
      <c r="C8" s="874"/>
      <c r="D8" s="874"/>
      <c r="E8" s="874"/>
      <c r="F8" s="874"/>
      <c r="G8" s="874"/>
      <c r="H8" s="874"/>
      <c r="I8" s="874"/>
      <c r="J8" s="874"/>
      <c r="K8" s="874"/>
      <c r="L8" s="874"/>
      <c r="M8" s="874"/>
      <c r="N8" s="874"/>
      <c r="O8" s="874"/>
      <c r="P8" s="874"/>
      <c r="Q8" s="874"/>
      <c r="R8" s="874"/>
      <c r="S8" s="874"/>
      <c r="T8" s="874"/>
      <c r="U8" s="874"/>
      <c r="V8" s="874"/>
      <c r="W8" s="874"/>
      <c r="X8" s="874"/>
      <c r="Y8" s="874"/>
      <c r="Z8" s="874"/>
      <c r="AA8" s="874"/>
      <c r="AB8" s="874"/>
      <c r="AC8" s="874"/>
      <c r="AD8" s="874"/>
      <c r="AE8" s="874"/>
      <c r="AF8" s="874"/>
      <c r="AG8" s="874"/>
      <c r="AH8" s="874"/>
      <c r="AI8" s="874"/>
      <c r="AJ8" s="874"/>
      <c r="AK8" s="874"/>
      <c r="AL8" s="874"/>
      <c r="AM8" s="874"/>
      <c r="AN8" s="884"/>
      <c r="AO8" s="894"/>
      <c r="AP8" s="893"/>
      <c r="AQ8" s="895"/>
      <c r="AR8" s="893"/>
      <c r="AS8" s="841"/>
      <c r="AT8" s="893"/>
      <c r="AU8" s="841"/>
      <c r="AV8" s="894"/>
      <c r="AW8" s="893"/>
      <c r="AX8" s="893"/>
      <c r="AY8" s="893" t="str">
        <f t="shared" si="0"/>
        <v/>
      </c>
      <c r="AZ8" s="885"/>
      <c r="BA8" s="872"/>
    </row>
    <row r="9" s="858" customFormat="1" spans="1:53">
      <c r="A9" s="872"/>
      <c r="B9" s="875"/>
      <c r="C9" s="869"/>
      <c r="D9" s="869"/>
      <c r="E9" s="869"/>
      <c r="F9" s="869"/>
      <c r="G9" s="869"/>
      <c r="H9" s="869"/>
      <c r="I9" s="869"/>
      <c r="J9" s="869"/>
      <c r="K9" s="869"/>
      <c r="L9" s="869"/>
      <c r="M9" s="869"/>
      <c r="N9" s="869"/>
      <c r="O9" s="869"/>
      <c r="P9" s="869"/>
      <c r="Q9" s="869"/>
      <c r="R9" s="869"/>
      <c r="S9" s="869"/>
      <c r="T9" s="869"/>
      <c r="U9" s="869"/>
      <c r="V9" s="869"/>
      <c r="W9" s="869"/>
      <c r="X9" s="869"/>
      <c r="Y9" s="869"/>
      <c r="Z9" s="869"/>
      <c r="AA9" s="869"/>
      <c r="AB9" s="869"/>
      <c r="AC9" s="869"/>
      <c r="AD9" s="869"/>
      <c r="AE9" s="869"/>
      <c r="AF9" s="869"/>
      <c r="AG9" s="869"/>
      <c r="AH9" s="869"/>
      <c r="AI9" s="869"/>
      <c r="AJ9" s="869"/>
      <c r="AK9" s="869"/>
      <c r="AL9" s="869"/>
      <c r="AM9" s="869"/>
      <c r="AN9" s="883"/>
      <c r="AO9" s="894"/>
      <c r="AP9" s="893"/>
      <c r="AQ9" s="895"/>
      <c r="AR9" s="893"/>
      <c r="AS9" s="841"/>
      <c r="AT9" s="893"/>
      <c r="AU9" s="841"/>
      <c r="AV9" s="894"/>
      <c r="AW9" s="893"/>
      <c r="AX9" s="893"/>
      <c r="AY9" s="893" t="str">
        <f t="shared" si="0"/>
        <v/>
      </c>
      <c r="AZ9" s="885"/>
      <c r="BA9" s="872"/>
    </row>
    <row r="10" s="858" customFormat="1" spans="1:53">
      <c r="A10" s="872"/>
      <c r="B10" s="875"/>
      <c r="C10" s="869"/>
      <c r="D10" s="869"/>
      <c r="E10" s="869"/>
      <c r="F10" s="869"/>
      <c r="G10" s="869"/>
      <c r="H10" s="869"/>
      <c r="I10" s="869"/>
      <c r="J10" s="869"/>
      <c r="K10" s="869"/>
      <c r="L10" s="869"/>
      <c r="M10" s="869"/>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83"/>
      <c r="AO10" s="894"/>
      <c r="AP10" s="893"/>
      <c r="AQ10" s="895"/>
      <c r="AR10" s="893"/>
      <c r="AS10" s="841"/>
      <c r="AT10" s="893"/>
      <c r="AU10" s="841"/>
      <c r="AV10" s="894"/>
      <c r="AW10" s="893"/>
      <c r="AX10" s="893"/>
      <c r="AY10" s="893" t="str">
        <f t="shared" si="0"/>
        <v/>
      </c>
      <c r="AZ10" s="885"/>
      <c r="BA10" s="872"/>
    </row>
    <row r="11" s="858" customFormat="1" spans="1:53">
      <c r="A11" s="872"/>
      <c r="B11" s="875"/>
      <c r="C11" s="869"/>
      <c r="D11" s="869"/>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c r="AC11" s="869"/>
      <c r="AD11" s="869"/>
      <c r="AE11" s="869"/>
      <c r="AF11" s="869"/>
      <c r="AG11" s="869"/>
      <c r="AH11" s="869"/>
      <c r="AI11" s="869"/>
      <c r="AJ11" s="869"/>
      <c r="AK11" s="869"/>
      <c r="AL11" s="869"/>
      <c r="AM11" s="869"/>
      <c r="AN11" s="883"/>
      <c r="AO11" s="894"/>
      <c r="AP11" s="893"/>
      <c r="AQ11" s="895"/>
      <c r="AR11" s="893"/>
      <c r="AS11" s="841"/>
      <c r="AT11" s="893"/>
      <c r="AU11" s="896"/>
      <c r="AV11" s="894"/>
      <c r="AW11" s="893"/>
      <c r="AX11" s="893"/>
      <c r="AY11" s="893" t="str">
        <f t="shared" si="0"/>
        <v/>
      </c>
      <c r="AZ11" s="885"/>
      <c r="BA11" s="872"/>
    </row>
    <row r="12" s="858" customFormat="1" spans="1:53">
      <c r="A12" s="872"/>
      <c r="B12" s="875"/>
      <c r="C12" s="869"/>
      <c r="D12" s="869"/>
      <c r="E12" s="869"/>
      <c r="F12" s="869"/>
      <c r="G12" s="869"/>
      <c r="H12" s="869"/>
      <c r="I12" s="869"/>
      <c r="J12" s="869"/>
      <c r="K12" s="869"/>
      <c r="L12" s="869"/>
      <c r="M12" s="869"/>
      <c r="N12" s="869"/>
      <c r="O12" s="869"/>
      <c r="P12" s="869"/>
      <c r="Q12" s="869"/>
      <c r="R12" s="869"/>
      <c r="S12" s="869"/>
      <c r="T12" s="869"/>
      <c r="U12" s="869"/>
      <c r="V12" s="869"/>
      <c r="W12" s="869"/>
      <c r="X12" s="869"/>
      <c r="Y12" s="869"/>
      <c r="Z12" s="869"/>
      <c r="AA12" s="869"/>
      <c r="AB12" s="869"/>
      <c r="AC12" s="869"/>
      <c r="AD12" s="869"/>
      <c r="AE12" s="869"/>
      <c r="AF12" s="869"/>
      <c r="AG12" s="869"/>
      <c r="AH12" s="869"/>
      <c r="AI12" s="869"/>
      <c r="AJ12" s="869"/>
      <c r="AK12" s="869"/>
      <c r="AL12" s="869"/>
      <c r="AM12" s="869"/>
      <c r="AN12" s="883"/>
      <c r="AO12" s="894"/>
      <c r="AP12" s="893"/>
      <c r="AQ12" s="895"/>
      <c r="AR12" s="893"/>
      <c r="AS12" s="841"/>
      <c r="AT12" s="893"/>
      <c r="AU12" s="841"/>
      <c r="AV12" s="894"/>
      <c r="AW12" s="893"/>
      <c r="AX12" s="893"/>
      <c r="AY12" s="893" t="str">
        <f t="shared" si="0"/>
        <v/>
      </c>
      <c r="AZ12" s="885"/>
      <c r="BA12" s="872"/>
    </row>
    <row r="13" s="858" customFormat="1" spans="1:53">
      <c r="A13" s="872"/>
      <c r="B13" s="875"/>
      <c r="C13" s="869"/>
      <c r="D13" s="869"/>
      <c r="E13" s="869"/>
      <c r="F13" s="869"/>
      <c r="G13" s="869"/>
      <c r="H13" s="869"/>
      <c r="I13" s="869"/>
      <c r="J13" s="869"/>
      <c r="K13" s="869"/>
      <c r="L13" s="869"/>
      <c r="M13" s="869"/>
      <c r="N13" s="869"/>
      <c r="O13" s="869"/>
      <c r="P13" s="869"/>
      <c r="Q13" s="869"/>
      <c r="R13" s="869"/>
      <c r="S13" s="869"/>
      <c r="T13" s="869"/>
      <c r="U13" s="869"/>
      <c r="V13" s="869"/>
      <c r="W13" s="869"/>
      <c r="X13" s="869"/>
      <c r="Y13" s="869"/>
      <c r="Z13" s="869"/>
      <c r="AA13" s="869"/>
      <c r="AB13" s="869"/>
      <c r="AC13" s="869"/>
      <c r="AD13" s="869"/>
      <c r="AE13" s="869"/>
      <c r="AF13" s="869"/>
      <c r="AG13" s="869"/>
      <c r="AH13" s="869"/>
      <c r="AI13" s="869"/>
      <c r="AJ13" s="869"/>
      <c r="AK13" s="869"/>
      <c r="AL13" s="869"/>
      <c r="AM13" s="869"/>
      <c r="AN13" s="883"/>
      <c r="AO13" s="894"/>
      <c r="AP13" s="893"/>
      <c r="AQ13" s="895"/>
      <c r="AR13" s="893"/>
      <c r="AS13" s="841"/>
      <c r="AT13" s="893"/>
      <c r="AU13" s="841"/>
      <c r="AV13" s="894"/>
      <c r="AW13" s="893"/>
      <c r="AX13" s="893"/>
      <c r="AY13" s="893" t="str">
        <f t="shared" si="0"/>
        <v/>
      </c>
      <c r="AZ13" s="885"/>
      <c r="BA13" s="872"/>
    </row>
    <row r="14" s="858" customFormat="1" spans="1:53">
      <c r="A14" s="872"/>
      <c r="B14" s="875"/>
      <c r="C14" s="869"/>
      <c r="D14" s="869"/>
      <c r="E14" s="869"/>
      <c r="F14" s="869"/>
      <c r="G14" s="869"/>
      <c r="H14" s="869"/>
      <c r="I14" s="869"/>
      <c r="J14" s="869"/>
      <c r="K14" s="869"/>
      <c r="L14" s="869"/>
      <c r="M14" s="869"/>
      <c r="N14" s="869"/>
      <c r="O14" s="869"/>
      <c r="P14" s="869"/>
      <c r="Q14" s="869"/>
      <c r="R14" s="869"/>
      <c r="S14" s="869"/>
      <c r="T14" s="869"/>
      <c r="U14" s="869"/>
      <c r="V14" s="869"/>
      <c r="W14" s="869"/>
      <c r="X14" s="869"/>
      <c r="Y14" s="869"/>
      <c r="Z14" s="869"/>
      <c r="AA14" s="869"/>
      <c r="AB14" s="869"/>
      <c r="AC14" s="869"/>
      <c r="AD14" s="869"/>
      <c r="AE14" s="869"/>
      <c r="AF14" s="869"/>
      <c r="AG14" s="869"/>
      <c r="AH14" s="869"/>
      <c r="AI14" s="869"/>
      <c r="AJ14" s="869"/>
      <c r="AK14" s="869"/>
      <c r="AL14" s="869"/>
      <c r="AM14" s="869"/>
      <c r="AN14" s="883"/>
      <c r="AO14" s="894"/>
      <c r="AP14" s="893"/>
      <c r="AQ14" s="895"/>
      <c r="AR14" s="893"/>
      <c r="AS14" s="841"/>
      <c r="AT14" s="893"/>
      <c r="AU14" s="841"/>
      <c r="AV14" s="894"/>
      <c r="AW14" s="893"/>
      <c r="AX14" s="893"/>
      <c r="AY14" s="893" t="str">
        <f t="shared" si="0"/>
        <v/>
      </c>
      <c r="AZ14" s="885"/>
      <c r="BA14" s="872"/>
    </row>
    <row r="15" s="858" customFormat="1" spans="1:53">
      <c r="A15" s="872"/>
      <c r="B15" s="875"/>
      <c r="C15" s="869"/>
      <c r="D15" s="869"/>
      <c r="E15" s="869"/>
      <c r="F15" s="869"/>
      <c r="G15" s="869"/>
      <c r="H15" s="869"/>
      <c r="I15" s="869"/>
      <c r="J15" s="869"/>
      <c r="K15" s="869"/>
      <c r="L15" s="869"/>
      <c r="M15" s="869"/>
      <c r="N15" s="869"/>
      <c r="O15" s="869"/>
      <c r="P15" s="869"/>
      <c r="Q15" s="869"/>
      <c r="R15" s="869"/>
      <c r="S15" s="869"/>
      <c r="T15" s="869"/>
      <c r="U15" s="869"/>
      <c r="V15" s="869"/>
      <c r="W15" s="869"/>
      <c r="X15" s="869"/>
      <c r="Y15" s="869"/>
      <c r="Z15" s="869"/>
      <c r="AA15" s="869"/>
      <c r="AB15" s="869"/>
      <c r="AC15" s="869"/>
      <c r="AD15" s="869"/>
      <c r="AE15" s="869"/>
      <c r="AF15" s="869"/>
      <c r="AG15" s="869"/>
      <c r="AH15" s="869"/>
      <c r="AI15" s="869"/>
      <c r="AJ15" s="869"/>
      <c r="AK15" s="869"/>
      <c r="AL15" s="869"/>
      <c r="AM15" s="869"/>
      <c r="AN15" s="883"/>
      <c r="AO15" s="894"/>
      <c r="AP15" s="893"/>
      <c r="AQ15" s="895"/>
      <c r="AR15" s="893"/>
      <c r="AS15" s="841"/>
      <c r="AT15" s="893"/>
      <c r="AU15" s="841"/>
      <c r="AV15" s="894"/>
      <c r="AW15" s="893"/>
      <c r="AX15" s="893"/>
      <c r="AY15" s="893" t="str">
        <f t="shared" si="0"/>
        <v/>
      </c>
      <c r="AZ15" s="885"/>
      <c r="BA15" s="872"/>
    </row>
    <row r="16" s="858" customFormat="1" spans="1:53">
      <c r="A16" s="872"/>
      <c r="B16" s="875"/>
      <c r="C16" s="869"/>
      <c r="D16" s="869"/>
      <c r="E16" s="869"/>
      <c r="F16" s="869"/>
      <c r="G16" s="869"/>
      <c r="H16" s="869"/>
      <c r="I16" s="869"/>
      <c r="J16" s="869"/>
      <c r="K16" s="869"/>
      <c r="L16" s="869"/>
      <c r="M16" s="869"/>
      <c r="N16" s="869"/>
      <c r="O16" s="869"/>
      <c r="P16" s="869"/>
      <c r="Q16" s="869"/>
      <c r="R16" s="869"/>
      <c r="S16" s="869"/>
      <c r="T16" s="869"/>
      <c r="U16" s="869"/>
      <c r="V16" s="869"/>
      <c r="W16" s="869"/>
      <c r="X16" s="869"/>
      <c r="Y16" s="869"/>
      <c r="Z16" s="869"/>
      <c r="AA16" s="869"/>
      <c r="AB16" s="869"/>
      <c r="AC16" s="869"/>
      <c r="AD16" s="869"/>
      <c r="AE16" s="869"/>
      <c r="AF16" s="869"/>
      <c r="AG16" s="869"/>
      <c r="AH16" s="869"/>
      <c r="AI16" s="869"/>
      <c r="AJ16" s="869"/>
      <c r="AK16" s="869"/>
      <c r="AL16" s="869"/>
      <c r="AM16" s="869"/>
      <c r="AN16" s="883"/>
      <c r="AO16" s="894"/>
      <c r="AP16" s="893"/>
      <c r="AQ16" s="895"/>
      <c r="AR16" s="893"/>
      <c r="AS16" s="841"/>
      <c r="AT16" s="893"/>
      <c r="AU16" s="841"/>
      <c r="AV16" s="894"/>
      <c r="AW16" s="893"/>
      <c r="AX16" s="893"/>
      <c r="AY16" s="893" t="str">
        <f t="shared" si="0"/>
        <v/>
      </c>
      <c r="AZ16" s="885"/>
      <c r="BA16" s="872"/>
    </row>
    <row r="17" s="858" customFormat="1" spans="1:53">
      <c r="A17" s="872"/>
      <c r="B17" s="875"/>
      <c r="C17" s="869"/>
      <c r="D17" s="869"/>
      <c r="E17" s="869"/>
      <c r="F17" s="869"/>
      <c r="G17" s="869"/>
      <c r="H17" s="869"/>
      <c r="I17" s="869"/>
      <c r="J17" s="869"/>
      <c r="K17" s="869"/>
      <c r="L17" s="869"/>
      <c r="M17" s="869"/>
      <c r="N17" s="869"/>
      <c r="O17" s="869"/>
      <c r="P17" s="869"/>
      <c r="Q17" s="869"/>
      <c r="R17" s="869"/>
      <c r="S17" s="869"/>
      <c r="T17" s="869"/>
      <c r="U17" s="869"/>
      <c r="V17" s="869"/>
      <c r="W17" s="869"/>
      <c r="X17" s="869"/>
      <c r="Y17" s="869"/>
      <c r="Z17" s="869"/>
      <c r="AA17" s="869"/>
      <c r="AB17" s="869"/>
      <c r="AC17" s="869"/>
      <c r="AD17" s="869"/>
      <c r="AE17" s="869"/>
      <c r="AF17" s="869"/>
      <c r="AG17" s="869"/>
      <c r="AH17" s="869"/>
      <c r="AI17" s="869"/>
      <c r="AJ17" s="869"/>
      <c r="AK17" s="869"/>
      <c r="AL17" s="869"/>
      <c r="AM17" s="869"/>
      <c r="AN17" s="883"/>
      <c r="AO17" s="894"/>
      <c r="AP17" s="893"/>
      <c r="AQ17" s="895"/>
      <c r="AR17" s="893"/>
      <c r="AS17" s="841"/>
      <c r="AT17" s="893"/>
      <c r="AU17" s="841"/>
      <c r="AV17" s="894"/>
      <c r="AW17" s="893"/>
      <c r="AX17" s="893"/>
      <c r="AY17" s="893" t="str">
        <f t="shared" si="0"/>
        <v/>
      </c>
      <c r="AZ17" s="885"/>
      <c r="BA17" s="872"/>
    </row>
    <row r="18" s="858" customFormat="1" spans="1:53">
      <c r="A18" s="872"/>
      <c r="B18" s="875"/>
      <c r="C18" s="869"/>
      <c r="D18" s="869"/>
      <c r="E18" s="869"/>
      <c r="F18" s="869"/>
      <c r="G18" s="869"/>
      <c r="H18" s="869"/>
      <c r="I18" s="869"/>
      <c r="J18" s="869"/>
      <c r="K18" s="869"/>
      <c r="L18" s="869"/>
      <c r="M18" s="869"/>
      <c r="N18" s="869"/>
      <c r="O18" s="869"/>
      <c r="P18" s="869"/>
      <c r="Q18" s="869"/>
      <c r="R18" s="869"/>
      <c r="S18" s="869"/>
      <c r="T18" s="869"/>
      <c r="U18" s="869"/>
      <c r="V18" s="869"/>
      <c r="W18" s="869"/>
      <c r="X18" s="869"/>
      <c r="Y18" s="869"/>
      <c r="Z18" s="869"/>
      <c r="AA18" s="869"/>
      <c r="AB18" s="869"/>
      <c r="AC18" s="869"/>
      <c r="AD18" s="869"/>
      <c r="AE18" s="869"/>
      <c r="AF18" s="869"/>
      <c r="AG18" s="869"/>
      <c r="AH18" s="869"/>
      <c r="AI18" s="869"/>
      <c r="AJ18" s="869"/>
      <c r="AK18" s="869"/>
      <c r="AL18" s="869"/>
      <c r="AM18" s="869"/>
      <c r="AN18" s="883"/>
      <c r="AO18" s="894"/>
      <c r="AP18" s="893"/>
      <c r="AQ18" s="895"/>
      <c r="AR18" s="893"/>
      <c r="AS18" s="841"/>
      <c r="AT18" s="893"/>
      <c r="AU18" s="841"/>
      <c r="AV18" s="894"/>
      <c r="AW18" s="893"/>
      <c r="AX18" s="893"/>
      <c r="AY18" s="893" t="str">
        <f t="shared" si="0"/>
        <v/>
      </c>
      <c r="AZ18" s="885"/>
      <c r="BA18" s="872"/>
    </row>
    <row r="19" s="858" customFormat="1" spans="1:53">
      <c r="A19" s="872"/>
      <c r="B19" s="875"/>
      <c r="C19" s="869"/>
      <c r="D19" s="869"/>
      <c r="E19" s="869"/>
      <c r="F19" s="869"/>
      <c r="G19" s="869"/>
      <c r="H19" s="869"/>
      <c r="I19" s="869"/>
      <c r="J19" s="869"/>
      <c r="K19" s="869"/>
      <c r="L19" s="869"/>
      <c r="M19" s="869"/>
      <c r="N19" s="869"/>
      <c r="O19" s="869"/>
      <c r="P19" s="869"/>
      <c r="Q19" s="869"/>
      <c r="R19" s="869"/>
      <c r="S19" s="869"/>
      <c r="T19" s="869"/>
      <c r="U19" s="869"/>
      <c r="V19" s="869"/>
      <c r="W19" s="869"/>
      <c r="X19" s="869"/>
      <c r="Y19" s="869"/>
      <c r="Z19" s="869"/>
      <c r="AA19" s="869"/>
      <c r="AB19" s="869"/>
      <c r="AC19" s="869"/>
      <c r="AD19" s="869"/>
      <c r="AE19" s="869"/>
      <c r="AF19" s="869"/>
      <c r="AG19" s="869"/>
      <c r="AH19" s="869"/>
      <c r="AI19" s="869"/>
      <c r="AJ19" s="869"/>
      <c r="AK19" s="869"/>
      <c r="AL19" s="869"/>
      <c r="AM19" s="869"/>
      <c r="AN19" s="883"/>
      <c r="AO19" s="894"/>
      <c r="AP19" s="893"/>
      <c r="AQ19" s="895"/>
      <c r="AR19" s="893"/>
      <c r="AS19" s="841"/>
      <c r="AT19" s="893"/>
      <c r="AU19" s="841"/>
      <c r="AV19" s="894"/>
      <c r="AW19" s="893"/>
      <c r="AX19" s="893"/>
      <c r="AY19" s="893" t="str">
        <f t="shared" si="0"/>
        <v/>
      </c>
      <c r="AZ19" s="885"/>
      <c r="BA19" s="872"/>
    </row>
    <row r="20" s="858" customFormat="1" spans="1:53">
      <c r="A20" s="872"/>
      <c r="B20" s="875"/>
      <c r="C20" s="869"/>
      <c r="D20" s="869"/>
      <c r="E20" s="869"/>
      <c r="F20" s="869"/>
      <c r="G20" s="869"/>
      <c r="H20" s="869"/>
      <c r="I20" s="869"/>
      <c r="J20" s="869"/>
      <c r="K20" s="869"/>
      <c r="L20" s="869"/>
      <c r="M20" s="869"/>
      <c r="N20" s="869"/>
      <c r="O20" s="869"/>
      <c r="P20" s="869"/>
      <c r="Q20" s="869"/>
      <c r="R20" s="869"/>
      <c r="S20" s="869"/>
      <c r="T20" s="869"/>
      <c r="U20" s="869"/>
      <c r="V20" s="869"/>
      <c r="W20" s="869"/>
      <c r="X20" s="869"/>
      <c r="Y20" s="869"/>
      <c r="Z20" s="869"/>
      <c r="AA20" s="869"/>
      <c r="AB20" s="869"/>
      <c r="AC20" s="869"/>
      <c r="AD20" s="869"/>
      <c r="AE20" s="869"/>
      <c r="AF20" s="869"/>
      <c r="AG20" s="869"/>
      <c r="AH20" s="869"/>
      <c r="AI20" s="869"/>
      <c r="AJ20" s="869"/>
      <c r="AK20" s="869"/>
      <c r="AL20" s="869"/>
      <c r="AM20" s="869"/>
      <c r="AN20" s="883"/>
      <c r="AO20" s="894"/>
      <c r="AP20" s="893"/>
      <c r="AQ20" s="895"/>
      <c r="AR20" s="893"/>
      <c r="AS20" s="841"/>
      <c r="AT20" s="893"/>
      <c r="AU20" s="841"/>
      <c r="AV20" s="894"/>
      <c r="AW20" s="893"/>
      <c r="AX20" s="893"/>
      <c r="AY20" s="893" t="str">
        <f t="shared" si="0"/>
        <v/>
      </c>
      <c r="AZ20" s="885"/>
      <c r="BA20" s="872"/>
    </row>
    <row r="21" s="858" customFormat="1" spans="1:53">
      <c r="A21" s="872"/>
      <c r="B21" s="875"/>
      <c r="C21" s="869"/>
      <c r="D21" s="869"/>
      <c r="E21" s="869"/>
      <c r="F21" s="869"/>
      <c r="G21" s="869"/>
      <c r="H21" s="869"/>
      <c r="I21" s="869"/>
      <c r="J21" s="869"/>
      <c r="K21" s="869"/>
      <c r="L21" s="869"/>
      <c r="M21" s="869"/>
      <c r="N21" s="869"/>
      <c r="O21" s="869"/>
      <c r="P21" s="869"/>
      <c r="Q21" s="869"/>
      <c r="R21" s="869"/>
      <c r="S21" s="869"/>
      <c r="T21" s="869"/>
      <c r="U21" s="869"/>
      <c r="V21" s="869"/>
      <c r="W21" s="869"/>
      <c r="X21" s="869"/>
      <c r="Y21" s="869"/>
      <c r="Z21" s="869"/>
      <c r="AA21" s="869"/>
      <c r="AB21" s="869"/>
      <c r="AC21" s="869"/>
      <c r="AD21" s="869"/>
      <c r="AE21" s="869"/>
      <c r="AF21" s="869"/>
      <c r="AG21" s="869"/>
      <c r="AH21" s="869"/>
      <c r="AI21" s="869"/>
      <c r="AJ21" s="869"/>
      <c r="AK21" s="869"/>
      <c r="AL21" s="869"/>
      <c r="AM21" s="869"/>
      <c r="AN21" s="883"/>
      <c r="AO21" s="894"/>
      <c r="AP21" s="893"/>
      <c r="AQ21" s="895"/>
      <c r="AR21" s="893"/>
      <c r="AS21" s="841"/>
      <c r="AT21" s="893"/>
      <c r="AU21" s="841"/>
      <c r="AV21" s="894"/>
      <c r="AW21" s="893"/>
      <c r="AX21" s="893"/>
      <c r="AY21" s="893" t="str">
        <f t="shared" si="0"/>
        <v/>
      </c>
      <c r="AZ21" s="885"/>
      <c r="BA21" s="872"/>
    </row>
    <row r="22" s="858" customFormat="1" spans="1:53">
      <c r="A22" s="872"/>
      <c r="B22" s="875"/>
      <c r="C22" s="869"/>
      <c r="D22" s="869"/>
      <c r="E22" s="869"/>
      <c r="F22" s="869"/>
      <c r="G22" s="869"/>
      <c r="H22" s="869"/>
      <c r="I22" s="869"/>
      <c r="J22" s="869"/>
      <c r="K22" s="869"/>
      <c r="L22" s="869"/>
      <c r="M22" s="869"/>
      <c r="N22" s="869"/>
      <c r="O22" s="869"/>
      <c r="P22" s="869"/>
      <c r="Q22" s="869"/>
      <c r="R22" s="869"/>
      <c r="S22" s="869"/>
      <c r="T22" s="869"/>
      <c r="U22" s="869"/>
      <c r="V22" s="869"/>
      <c r="W22" s="869"/>
      <c r="X22" s="869"/>
      <c r="Y22" s="869"/>
      <c r="Z22" s="869"/>
      <c r="AA22" s="869"/>
      <c r="AB22" s="869"/>
      <c r="AC22" s="869"/>
      <c r="AD22" s="869"/>
      <c r="AE22" s="869"/>
      <c r="AF22" s="869"/>
      <c r="AG22" s="869"/>
      <c r="AH22" s="869"/>
      <c r="AI22" s="869"/>
      <c r="AJ22" s="869"/>
      <c r="AK22" s="869"/>
      <c r="AL22" s="869"/>
      <c r="AM22" s="869"/>
      <c r="AN22" s="883"/>
      <c r="AO22" s="894"/>
      <c r="AP22" s="893"/>
      <c r="AQ22" s="895"/>
      <c r="AR22" s="893"/>
      <c r="AS22" s="841"/>
      <c r="AT22" s="893"/>
      <c r="AU22" s="841"/>
      <c r="AV22" s="894"/>
      <c r="AW22" s="893"/>
      <c r="AX22" s="893"/>
      <c r="AY22" s="893" t="str">
        <f t="shared" si="0"/>
        <v/>
      </c>
      <c r="AZ22" s="885"/>
      <c r="BA22" s="872"/>
    </row>
    <row r="23" s="858" customFormat="1" spans="1:53">
      <c r="A23" s="872"/>
      <c r="B23" s="875"/>
      <c r="C23" s="869"/>
      <c r="D23" s="869"/>
      <c r="E23" s="869"/>
      <c r="F23" s="869"/>
      <c r="G23" s="869"/>
      <c r="H23" s="869"/>
      <c r="I23" s="869"/>
      <c r="J23" s="869"/>
      <c r="K23" s="869"/>
      <c r="L23" s="869"/>
      <c r="M23" s="869"/>
      <c r="N23" s="869"/>
      <c r="O23" s="869"/>
      <c r="P23" s="869"/>
      <c r="Q23" s="869"/>
      <c r="R23" s="869"/>
      <c r="S23" s="869"/>
      <c r="T23" s="869"/>
      <c r="U23" s="869"/>
      <c r="V23" s="869"/>
      <c r="W23" s="869"/>
      <c r="X23" s="869"/>
      <c r="Y23" s="869"/>
      <c r="Z23" s="869"/>
      <c r="AA23" s="869"/>
      <c r="AB23" s="869"/>
      <c r="AC23" s="869"/>
      <c r="AD23" s="869"/>
      <c r="AE23" s="869"/>
      <c r="AF23" s="869"/>
      <c r="AG23" s="869"/>
      <c r="AH23" s="869"/>
      <c r="AI23" s="869"/>
      <c r="AJ23" s="869"/>
      <c r="AK23" s="869"/>
      <c r="AL23" s="869"/>
      <c r="AM23" s="869"/>
      <c r="AN23" s="883"/>
      <c r="AO23" s="894"/>
      <c r="AP23" s="893"/>
      <c r="AQ23" s="895"/>
      <c r="AR23" s="893"/>
      <c r="AS23" s="841"/>
      <c r="AT23" s="893"/>
      <c r="AU23" s="841"/>
      <c r="AV23" s="894"/>
      <c r="AW23" s="893"/>
      <c r="AX23" s="893"/>
      <c r="AY23" s="893" t="str">
        <f t="shared" si="0"/>
        <v/>
      </c>
      <c r="AZ23" s="885"/>
      <c r="BA23" s="872"/>
    </row>
    <row r="24" s="858" customFormat="1" spans="1:53">
      <c r="A24" s="872"/>
      <c r="B24" s="875"/>
      <c r="C24" s="869"/>
      <c r="D24" s="869"/>
      <c r="E24" s="869"/>
      <c r="F24" s="869"/>
      <c r="G24" s="869"/>
      <c r="H24" s="869"/>
      <c r="I24" s="869"/>
      <c r="J24" s="869"/>
      <c r="K24" s="869"/>
      <c r="L24" s="869"/>
      <c r="M24" s="869"/>
      <c r="N24" s="869"/>
      <c r="O24" s="869"/>
      <c r="P24" s="869"/>
      <c r="Q24" s="869"/>
      <c r="R24" s="869"/>
      <c r="S24" s="869"/>
      <c r="T24" s="869"/>
      <c r="U24" s="869"/>
      <c r="V24" s="869"/>
      <c r="W24" s="869"/>
      <c r="X24" s="869"/>
      <c r="Y24" s="869"/>
      <c r="Z24" s="869"/>
      <c r="AA24" s="869"/>
      <c r="AB24" s="869"/>
      <c r="AC24" s="869"/>
      <c r="AD24" s="869"/>
      <c r="AE24" s="869"/>
      <c r="AF24" s="869"/>
      <c r="AG24" s="869"/>
      <c r="AH24" s="869"/>
      <c r="AI24" s="869"/>
      <c r="AJ24" s="869"/>
      <c r="AK24" s="869"/>
      <c r="AL24" s="869"/>
      <c r="AM24" s="869"/>
      <c r="AN24" s="883"/>
      <c r="AO24" s="894"/>
      <c r="AP24" s="893"/>
      <c r="AQ24" s="895"/>
      <c r="AR24" s="893"/>
      <c r="AS24" s="841"/>
      <c r="AT24" s="893"/>
      <c r="AU24" s="841"/>
      <c r="AV24" s="894"/>
      <c r="AW24" s="893"/>
      <c r="AX24" s="893"/>
      <c r="AY24" s="893" t="str">
        <f t="shared" si="0"/>
        <v/>
      </c>
      <c r="AZ24" s="885"/>
      <c r="BA24" s="872"/>
    </row>
    <row r="25" spans="1:53">
      <c r="A25" s="876"/>
      <c r="B25" s="877"/>
      <c r="C25" s="877"/>
      <c r="D25" s="877"/>
      <c r="E25" s="877"/>
      <c r="F25" s="877"/>
      <c r="G25" s="877"/>
      <c r="H25" s="877"/>
      <c r="I25" s="877"/>
      <c r="J25" s="877"/>
      <c r="K25" s="877"/>
      <c r="L25" s="877"/>
      <c r="M25" s="877"/>
      <c r="N25" s="877"/>
      <c r="O25" s="877"/>
      <c r="P25" s="877"/>
      <c r="Q25" s="877"/>
      <c r="R25" s="877"/>
      <c r="S25" s="877"/>
      <c r="T25" s="877"/>
      <c r="U25" s="877"/>
      <c r="V25" s="877"/>
      <c r="W25" s="877"/>
      <c r="X25" s="877"/>
      <c r="Y25" s="877"/>
      <c r="Z25" s="877"/>
      <c r="AA25" s="877"/>
      <c r="AB25" s="877"/>
      <c r="AC25" s="877"/>
      <c r="AD25" s="877"/>
      <c r="AE25" s="877"/>
      <c r="AF25" s="877"/>
      <c r="AG25" s="877"/>
      <c r="AH25" s="877"/>
      <c r="AI25" s="877"/>
      <c r="AJ25" s="877"/>
      <c r="AK25" s="877"/>
      <c r="AL25" s="877"/>
      <c r="AM25" s="877"/>
      <c r="AN25" s="885"/>
      <c r="AO25" s="894"/>
      <c r="AP25" s="893"/>
      <c r="AQ25" s="895"/>
      <c r="AR25" s="893"/>
      <c r="AS25" s="841"/>
      <c r="AT25" s="893"/>
      <c r="AU25" s="841"/>
      <c r="AV25" s="894"/>
      <c r="AW25" s="893"/>
      <c r="AX25" s="893"/>
      <c r="AY25" s="893" t="str">
        <f t="shared" si="0"/>
        <v/>
      </c>
      <c r="AZ25" s="885"/>
      <c r="BA25" s="885"/>
    </row>
    <row r="26" spans="1:53">
      <c r="A26" s="876"/>
      <c r="B26" s="877"/>
      <c r="C26" s="877"/>
      <c r="D26" s="877"/>
      <c r="E26" s="877"/>
      <c r="F26" s="877"/>
      <c r="G26" s="877"/>
      <c r="H26" s="877"/>
      <c r="I26" s="877"/>
      <c r="J26" s="877"/>
      <c r="K26" s="877"/>
      <c r="L26" s="877"/>
      <c r="M26" s="877"/>
      <c r="N26" s="877"/>
      <c r="O26" s="877"/>
      <c r="P26" s="877"/>
      <c r="Q26" s="877"/>
      <c r="R26" s="877"/>
      <c r="S26" s="877"/>
      <c r="T26" s="877"/>
      <c r="U26" s="877"/>
      <c r="V26" s="877"/>
      <c r="W26" s="877"/>
      <c r="X26" s="877"/>
      <c r="Y26" s="877"/>
      <c r="Z26" s="877"/>
      <c r="AA26" s="877"/>
      <c r="AB26" s="877"/>
      <c r="AC26" s="877"/>
      <c r="AD26" s="877"/>
      <c r="AE26" s="877"/>
      <c r="AF26" s="877"/>
      <c r="AG26" s="877"/>
      <c r="AH26" s="877"/>
      <c r="AI26" s="877"/>
      <c r="AJ26" s="877"/>
      <c r="AK26" s="877"/>
      <c r="AL26" s="877"/>
      <c r="AM26" s="877"/>
      <c r="AN26" s="885"/>
      <c r="AO26" s="894"/>
      <c r="AP26" s="834"/>
      <c r="AQ26" s="895"/>
      <c r="AR26" s="893"/>
      <c r="AS26" s="834"/>
      <c r="AT26" s="834"/>
      <c r="AU26" s="834"/>
      <c r="AV26" s="894"/>
      <c r="AW26" s="893"/>
      <c r="AX26" s="893"/>
      <c r="AY26" s="893" t="str">
        <f t="shared" si="0"/>
        <v/>
      </c>
      <c r="AZ26" s="885"/>
      <c r="BA26" s="885"/>
    </row>
    <row r="27" spans="1:53">
      <c r="A27" s="878" t="s">
        <v>337</v>
      </c>
      <c r="B27" s="879"/>
      <c r="C27" s="879"/>
      <c r="D27" s="879"/>
      <c r="E27" s="879"/>
      <c r="F27" s="879"/>
      <c r="G27" s="879"/>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c r="AG27" s="879"/>
      <c r="AH27" s="879"/>
      <c r="AI27" s="879"/>
      <c r="AJ27" s="879"/>
      <c r="AK27" s="879"/>
      <c r="AL27" s="879"/>
      <c r="AM27" s="879"/>
      <c r="AN27" s="885"/>
      <c r="AO27" s="894"/>
      <c r="AP27" s="893"/>
      <c r="AQ27" s="895">
        <f>SUM(AQ7:AQ26)</f>
        <v>0</v>
      </c>
      <c r="AR27" s="893"/>
      <c r="AS27" s="894"/>
      <c r="AT27" s="893"/>
      <c r="AU27" s="893">
        <f>SUM(AU7:AU26)</f>
        <v>0</v>
      </c>
      <c r="AV27" s="894"/>
      <c r="AW27" s="893"/>
      <c r="AX27" s="893">
        <f>SUM(AX7:AX26)</f>
        <v>0</v>
      </c>
      <c r="AY27" s="893" t="str">
        <f t="shared" si="0"/>
        <v/>
      </c>
      <c r="AZ27" s="885"/>
      <c r="BA27" s="885"/>
    </row>
    <row r="28" spans="1:47">
      <c r="A28" s="880" t="str">
        <f>标的清单!A55</f>
        <v>交易标的的《标的清单》和标的物图片仅供参考，具体数量、规格型号、品种及品质及性能、真伪与实物不符的以现场展示实物为准。交易标的按现状处置（报废处置），不保证其原用途、完整性、有效，转让方不负责提供标的相关随机文件、备件、工具、材质报告、售后质保或不保证提供的资料及备件的齐全性等，不对标的瑕疵及可能存在但未提及的瑕疵承担责任。如受让方按原用途使用造成危险或出现安全事故的，一切经济和法律责任由受让方自行承担。</v>
      </c>
      <c r="AS28" s="837"/>
      <c r="AT28" s="864"/>
      <c r="AU28" s="864">
        <f>标的清单!E55</f>
        <v>0</v>
      </c>
    </row>
    <row r="29" spans="1:46">
      <c r="A29" s="880" t="e">
        <f>标的清单!#REF!</f>
        <v>#REF!</v>
      </c>
      <c r="AS29" s="837"/>
      <c r="AT29" s="837"/>
    </row>
    <row r="30" spans="1:46">
      <c r="A30" s="881"/>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S30" s="837"/>
      <c r="AT30" s="837"/>
    </row>
    <row r="31" spans="1:46">
      <c r="A31" s="881"/>
      <c r="AS31" s="837"/>
      <c r="AT31" s="837"/>
    </row>
  </sheetData>
  <mergeCells count="51">
    <mergeCell ref="A2:AZ2"/>
    <mergeCell ref="A3:AZ3"/>
    <mergeCell ref="AO5:AQ5"/>
    <mergeCell ref="AS5:AU5"/>
    <mergeCell ref="AW5:AX5"/>
    <mergeCell ref="A27:B27"/>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 ref="AK5:AK6"/>
    <mergeCell ref="AL5:AL6"/>
    <mergeCell ref="AM5:AM6"/>
    <mergeCell ref="AN5:AN6"/>
    <mergeCell ref="AR5:AR6"/>
    <mergeCell ref="AV5:AV6"/>
    <mergeCell ref="AY5:AY6"/>
    <mergeCell ref="AZ5:AZ6"/>
    <mergeCell ref="BA5:BA6"/>
  </mergeCells>
  <hyperlinks>
    <hyperlink ref="B1" location="存货汇总!B11" display="返回"/>
  </hyperlinks>
  <pageMargins left="0.699305555555556" right="0.699305555555556" top="0.75" bottom="0.75" header="0.3" footer="0.3"/>
  <pageSetup paperSize="9" scale="32" orientation="landscape"/>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A88"/>
  <sheetViews>
    <sheetView zoomScale="85" zoomScaleNormal="85" topLeftCell="C1" workbookViewId="0">
      <selection activeCell="L19" sqref="L19"/>
    </sheetView>
  </sheetViews>
  <sheetFormatPr defaultColWidth="9" defaultRowHeight="15.75" customHeight="1"/>
  <cols>
    <col min="1" max="1" width="5.66666666666667" style="139" customWidth="1"/>
    <col min="2" max="2" width="20.0833333333333" style="426" customWidth="1"/>
    <col min="3" max="3" width="4.16666666666667" style="139" customWidth="1"/>
    <col min="4" max="5" width="9.66666666666667" style="139" customWidth="1" outlineLevel="1"/>
    <col min="6" max="7" width="13.1666666666667" style="139" customWidth="1" outlineLevel="1"/>
    <col min="8" max="9" width="11.1666666666667" style="139" customWidth="1"/>
    <col min="10" max="10" width="14.5" style="139" customWidth="1"/>
    <col min="11" max="12" width="11.1666666666667" style="139" customWidth="1"/>
    <col min="13" max="13" width="14.1666666666667" style="139" customWidth="1"/>
    <col min="14" max="14" width="8.66666666666667" style="139" customWidth="1"/>
    <col min="15" max="15" width="9.5" style="139" customWidth="1"/>
    <col min="16" max="17" width="13.5833333333333" style="139" customWidth="1"/>
    <col min="18" max="23" width="9" style="139"/>
    <col min="24" max="24" width="19.6666666666667" style="139" customWidth="1"/>
    <col min="25" max="25" width="11.4166666666667" style="139" customWidth="1"/>
    <col min="26" max="26" width="18.4166666666667" style="842" customWidth="1"/>
    <col min="27" max="27" width="14.6666666666667" style="139" customWidth="1"/>
    <col min="28" max="16384" width="9" style="139"/>
  </cols>
  <sheetData>
    <row r="1" customHeight="1" spans="1:17">
      <c r="A1" s="142" t="s">
        <v>118</v>
      </c>
      <c r="B1" s="737" t="s">
        <v>261</v>
      </c>
      <c r="C1" s="145"/>
      <c r="D1" s="146"/>
      <c r="E1" s="146"/>
      <c r="F1" s="146"/>
      <c r="G1" s="146"/>
      <c r="H1" s="146"/>
      <c r="I1" s="146"/>
      <c r="J1" s="146"/>
      <c r="K1" s="146"/>
      <c r="L1" s="146"/>
      <c r="M1" s="146"/>
      <c r="N1" s="145"/>
      <c r="O1" s="145"/>
      <c r="P1" s="145"/>
      <c r="Q1" s="145"/>
    </row>
    <row r="2" s="137" customFormat="1" ht="30" customHeight="1" spans="1:26">
      <c r="A2" s="148" t="s">
        <v>983</v>
      </c>
      <c r="B2" s="149"/>
      <c r="C2" s="149"/>
      <c r="D2" s="149"/>
      <c r="E2" s="149"/>
      <c r="F2" s="149"/>
      <c r="G2" s="149"/>
      <c r="H2" s="149"/>
      <c r="I2" s="149"/>
      <c r="J2" s="149"/>
      <c r="K2" s="149"/>
      <c r="L2" s="149"/>
      <c r="M2" s="149"/>
      <c r="N2" s="149"/>
      <c r="O2" s="149"/>
      <c r="P2" s="149"/>
      <c r="Q2" s="149"/>
      <c r="Z2" s="846"/>
    </row>
    <row r="3" ht="14.25" customHeight="1" spans="1:17">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row>
    <row r="4" customHeight="1" spans="1:26">
      <c r="A4" s="139" t="str">
        <f>封面!D7&amp;封面!F7</f>
        <v>产权持有人：杭州汽轮新能源有限公司</v>
      </c>
      <c r="D4" s="150"/>
      <c r="E4" s="150"/>
      <c r="F4" s="150"/>
      <c r="G4" s="150"/>
      <c r="H4" s="150"/>
      <c r="I4" s="150"/>
      <c r="J4" s="150"/>
      <c r="K4" s="150"/>
      <c r="L4" s="150"/>
      <c r="M4" s="150"/>
      <c r="O4" s="163" t="s">
        <v>120</v>
      </c>
      <c r="P4" s="163"/>
      <c r="Q4" s="163"/>
      <c r="Z4" s="847"/>
    </row>
    <row r="5" s="138" customFormat="1" customHeight="1" spans="1:27">
      <c r="A5" s="152" t="s">
        <v>183</v>
      </c>
      <c r="B5" s="272" t="s">
        <v>425</v>
      </c>
      <c r="C5" s="349" t="s">
        <v>426</v>
      </c>
      <c r="D5" s="170" t="s">
        <v>264</v>
      </c>
      <c r="E5" s="170"/>
      <c r="F5" s="170"/>
      <c r="G5" s="200" t="s">
        <v>292</v>
      </c>
      <c r="H5" s="205" t="s">
        <v>265</v>
      </c>
      <c r="I5" s="206"/>
      <c r="J5" s="207"/>
      <c r="K5" s="586" t="s">
        <v>266</v>
      </c>
      <c r="L5" s="794"/>
      <c r="M5" s="739"/>
      <c r="N5" s="152" t="s">
        <v>293</v>
      </c>
      <c r="O5" s="152" t="s">
        <v>186</v>
      </c>
      <c r="P5" s="161" t="s">
        <v>427</v>
      </c>
      <c r="Q5" s="227"/>
      <c r="U5" s="145"/>
      <c r="V5" s="145"/>
      <c r="W5" s="145"/>
      <c r="X5" s="145"/>
      <c r="Y5" s="145"/>
      <c r="Z5" s="848"/>
      <c r="AA5" s="849"/>
    </row>
    <row r="6" s="138" customFormat="1" customHeight="1" spans="1:27">
      <c r="A6" s="156"/>
      <c r="B6" s="270"/>
      <c r="C6" s="588"/>
      <c r="D6" s="170" t="s">
        <v>428</v>
      </c>
      <c r="E6" s="170" t="s">
        <v>429</v>
      </c>
      <c r="F6" s="170" t="s">
        <v>155</v>
      </c>
      <c r="G6" s="201"/>
      <c r="H6" s="170" t="s">
        <v>428</v>
      </c>
      <c r="I6" s="170" t="s">
        <v>429</v>
      </c>
      <c r="J6" s="170" t="s">
        <v>155</v>
      </c>
      <c r="K6" s="200" t="s">
        <v>430</v>
      </c>
      <c r="L6" s="170" t="s">
        <v>429</v>
      </c>
      <c r="M6" s="170" t="s">
        <v>155</v>
      </c>
      <c r="N6" s="156"/>
      <c r="O6" s="156"/>
      <c r="P6" s="152" t="s">
        <v>264</v>
      </c>
      <c r="Q6" s="152" t="s">
        <v>265</v>
      </c>
      <c r="Z6" s="850"/>
      <c r="AA6" s="851"/>
    </row>
    <row r="7" s="138" customFormat="1" customHeight="1" spans="1:27">
      <c r="A7" s="156"/>
      <c r="B7" s="267"/>
      <c r="C7" s="588"/>
      <c r="D7" s="791"/>
      <c r="E7" s="159" t="str">
        <f>IF(D7=0,"",F7/D7)</f>
        <v/>
      </c>
      <c r="F7" s="791"/>
      <c r="G7" s="791"/>
      <c r="H7" s="791"/>
      <c r="I7" s="791"/>
      <c r="J7" s="159"/>
      <c r="K7" s="159"/>
      <c r="L7" s="159"/>
      <c r="M7" s="159"/>
      <c r="N7" s="203" t="str">
        <f>IF(J7=0,"",(M7-J7)/J7*100)</f>
        <v/>
      </c>
      <c r="O7" s="164"/>
      <c r="P7" s="139"/>
      <c r="Q7" s="139"/>
      <c r="Z7" s="850"/>
      <c r="AA7" s="852"/>
    </row>
    <row r="8" customHeight="1" spans="1:27">
      <c r="A8" s="156"/>
      <c r="B8" s="792"/>
      <c r="C8" s="164"/>
      <c r="D8" s="793"/>
      <c r="E8" s="159" t="str">
        <f t="shared" ref="E8:E25" si="0">IF(D8=0,"",F8/D8)</f>
        <v/>
      </c>
      <c r="F8" s="793"/>
      <c r="G8" s="793"/>
      <c r="H8" s="793"/>
      <c r="I8" s="793"/>
      <c r="J8" s="159"/>
      <c r="K8" s="159"/>
      <c r="L8" s="159"/>
      <c r="M8" s="159"/>
      <c r="N8" s="203" t="str">
        <f t="shared" ref="N8:N25" si="1">IF(J8=0,"",(M8-J8)/J8*100)</f>
        <v/>
      </c>
      <c r="O8" s="164"/>
      <c r="U8" s="138"/>
      <c r="V8" s="138"/>
      <c r="W8" s="138"/>
      <c r="X8" s="138"/>
      <c r="Y8" s="138"/>
      <c r="Z8" s="850"/>
      <c r="AA8" s="851"/>
    </row>
    <row r="9" customHeight="1" spans="1:27">
      <c r="A9" s="156"/>
      <c r="B9" s="267"/>
      <c r="C9" s="164"/>
      <c r="D9" s="793"/>
      <c r="E9" s="159" t="str">
        <f t="shared" si="0"/>
        <v/>
      </c>
      <c r="F9" s="793"/>
      <c r="G9" s="793"/>
      <c r="H9" s="793"/>
      <c r="I9" s="793"/>
      <c r="J9" s="159"/>
      <c r="K9" s="159"/>
      <c r="L9" s="159"/>
      <c r="M9" s="159"/>
      <c r="N9" s="203" t="str">
        <f t="shared" si="1"/>
        <v/>
      </c>
      <c r="O9" s="164"/>
      <c r="U9" s="138"/>
      <c r="V9" s="138"/>
      <c r="W9" s="138"/>
      <c r="X9" s="138"/>
      <c r="Y9" s="138"/>
      <c r="Z9" s="850"/>
      <c r="AA9" s="851"/>
    </row>
    <row r="10" customHeight="1" spans="1:27">
      <c r="A10" s="156"/>
      <c r="B10" s="267"/>
      <c r="C10" s="164"/>
      <c r="D10" s="793"/>
      <c r="E10" s="159" t="str">
        <f t="shared" si="0"/>
        <v/>
      </c>
      <c r="F10" s="793"/>
      <c r="G10" s="793"/>
      <c r="H10" s="793"/>
      <c r="I10" s="793"/>
      <c r="J10" s="159"/>
      <c r="K10" s="159"/>
      <c r="L10" s="159"/>
      <c r="M10" s="159"/>
      <c r="N10" s="203" t="str">
        <f t="shared" si="1"/>
        <v/>
      </c>
      <c r="O10" s="164"/>
      <c r="U10" s="138"/>
      <c r="V10" s="138"/>
      <c r="W10" s="138"/>
      <c r="X10" s="138"/>
      <c r="Y10" s="138"/>
      <c r="Z10" s="850"/>
      <c r="AA10" s="851"/>
    </row>
    <row r="11" customHeight="1" spans="1:27">
      <c r="A11" s="156"/>
      <c r="B11" s="267"/>
      <c r="C11" s="164"/>
      <c r="D11" s="793"/>
      <c r="E11" s="159" t="str">
        <f t="shared" si="0"/>
        <v/>
      </c>
      <c r="F11" s="793"/>
      <c r="G11" s="793"/>
      <c r="H11" s="793"/>
      <c r="I11" s="793"/>
      <c r="J11" s="159"/>
      <c r="K11" s="159"/>
      <c r="L11" s="159"/>
      <c r="M11" s="159"/>
      <c r="N11" s="203" t="str">
        <f t="shared" si="1"/>
        <v/>
      </c>
      <c r="O11" s="164"/>
      <c r="U11" s="138"/>
      <c r="V11" s="138"/>
      <c r="W11" s="138"/>
      <c r="X11" s="138"/>
      <c r="Y11" s="138"/>
      <c r="Z11" s="850"/>
      <c r="AA11" s="851"/>
    </row>
    <row r="12" customHeight="1" spans="1:27">
      <c r="A12" s="156"/>
      <c r="B12" s="267"/>
      <c r="C12" s="164"/>
      <c r="D12" s="793"/>
      <c r="E12" s="159" t="str">
        <f t="shared" si="0"/>
        <v/>
      </c>
      <c r="F12" s="793"/>
      <c r="G12" s="793"/>
      <c r="H12" s="793"/>
      <c r="I12" s="793"/>
      <c r="J12" s="159"/>
      <c r="K12" s="159"/>
      <c r="L12" s="159"/>
      <c r="M12" s="159"/>
      <c r="N12" s="203" t="str">
        <f t="shared" si="1"/>
        <v/>
      </c>
      <c r="O12" s="164"/>
      <c r="U12" s="138"/>
      <c r="V12" s="138"/>
      <c r="W12" s="138"/>
      <c r="X12" s="138"/>
      <c r="Y12" s="138"/>
      <c r="Z12" s="850"/>
      <c r="AA12" s="851"/>
    </row>
    <row r="13" customHeight="1" spans="1:27">
      <c r="A13" s="156"/>
      <c r="B13" s="267"/>
      <c r="C13" s="164"/>
      <c r="D13" s="793"/>
      <c r="E13" s="159" t="str">
        <f t="shared" si="0"/>
        <v/>
      </c>
      <c r="F13" s="793"/>
      <c r="G13" s="793"/>
      <c r="H13" s="793"/>
      <c r="I13" s="793"/>
      <c r="J13" s="159"/>
      <c r="K13" s="159"/>
      <c r="L13" s="159"/>
      <c r="M13" s="159"/>
      <c r="N13" s="203" t="str">
        <f t="shared" si="1"/>
        <v/>
      </c>
      <c r="O13" s="164"/>
      <c r="U13" s="138"/>
      <c r="V13" s="138"/>
      <c r="W13" s="138"/>
      <c r="X13" s="138"/>
      <c r="Y13" s="138"/>
      <c r="Z13" s="850"/>
      <c r="AA13" s="851"/>
    </row>
    <row r="14" customHeight="1" spans="1:27">
      <c r="A14" s="156"/>
      <c r="B14" s="792"/>
      <c r="C14" s="164"/>
      <c r="D14" s="793"/>
      <c r="E14" s="159" t="str">
        <f t="shared" si="0"/>
        <v/>
      </c>
      <c r="F14" s="793"/>
      <c r="G14" s="793"/>
      <c r="H14" s="793"/>
      <c r="I14" s="793"/>
      <c r="J14" s="159"/>
      <c r="K14" s="159"/>
      <c r="L14" s="159"/>
      <c r="M14" s="159"/>
      <c r="N14" s="203" t="str">
        <f t="shared" si="1"/>
        <v/>
      </c>
      <c r="O14" s="164"/>
      <c r="U14" s="138"/>
      <c r="V14" s="138"/>
      <c r="W14" s="138"/>
      <c r="X14" s="138"/>
      <c r="Y14" s="138"/>
      <c r="Z14" s="850"/>
      <c r="AA14" s="852"/>
    </row>
    <row r="15" customHeight="1" spans="1:27">
      <c r="A15" s="156"/>
      <c r="B15" s="792"/>
      <c r="C15" s="164"/>
      <c r="D15" s="793"/>
      <c r="E15" s="159" t="str">
        <f t="shared" si="0"/>
        <v/>
      </c>
      <c r="F15" s="793"/>
      <c r="G15" s="793"/>
      <c r="H15" s="793"/>
      <c r="I15" s="793"/>
      <c r="J15" s="159"/>
      <c r="K15" s="159"/>
      <c r="L15" s="159"/>
      <c r="M15" s="159"/>
      <c r="N15" s="203" t="str">
        <f t="shared" si="1"/>
        <v/>
      </c>
      <c r="O15" s="164"/>
      <c r="U15" s="138"/>
      <c r="V15" s="138"/>
      <c r="W15" s="138"/>
      <c r="X15" s="138"/>
      <c r="Y15" s="138"/>
      <c r="Z15" s="850"/>
      <c r="AA15" s="851"/>
    </row>
    <row r="16" customHeight="1" spans="1:27">
      <c r="A16" s="156"/>
      <c r="B16" s="267"/>
      <c r="C16" s="164"/>
      <c r="D16" s="793"/>
      <c r="E16" s="159" t="str">
        <f t="shared" si="0"/>
        <v/>
      </c>
      <c r="F16" s="793"/>
      <c r="G16" s="793"/>
      <c r="H16" s="793"/>
      <c r="I16" s="793"/>
      <c r="J16" s="159"/>
      <c r="K16" s="159"/>
      <c r="L16" s="159"/>
      <c r="M16" s="159"/>
      <c r="N16" s="203" t="str">
        <f t="shared" si="1"/>
        <v/>
      </c>
      <c r="O16" s="164"/>
      <c r="U16" s="138"/>
      <c r="V16" s="138"/>
      <c r="W16" s="138"/>
      <c r="X16" s="138"/>
      <c r="Y16" s="138"/>
      <c r="Z16" s="850"/>
      <c r="AA16" s="851"/>
    </row>
    <row r="17" customHeight="1" spans="1:27">
      <c r="A17" s="156"/>
      <c r="B17" s="267"/>
      <c r="C17" s="164"/>
      <c r="D17" s="793"/>
      <c r="E17" s="159" t="str">
        <f t="shared" si="0"/>
        <v/>
      </c>
      <c r="F17" s="793"/>
      <c r="G17" s="793"/>
      <c r="H17" s="793"/>
      <c r="I17" s="793"/>
      <c r="J17" s="159"/>
      <c r="K17" s="159"/>
      <c r="L17" s="159"/>
      <c r="M17" s="159"/>
      <c r="N17" s="203" t="str">
        <f t="shared" si="1"/>
        <v/>
      </c>
      <c r="O17" s="164"/>
      <c r="U17" s="138"/>
      <c r="V17" s="138"/>
      <c r="W17" s="138"/>
      <c r="X17" s="138"/>
      <c r="Y17" s="138"/>
      <c r="Z17" s="850"/>
      <c r="AA17" s="851"/>
    </row>
    <row r="18" customHeight="1" spans="1:27">
      <c r="A18" s="156"/>
      <c r="B18" s="267"/>
      <c r="C18" s="164"/>
      <c r="D18" s="793"/>
      <c r="E18" s="159" t="str">
        <f t="shared" si="0"/>
        <v/>
      </c>
      <c r="F18" s="793"/>
      <c r="G18" s="793"/>
      <c r="H18" s="793"/>
      <c r="I18" s="793"/>
      <c r="J18" s="159"/>
      <c r="K18" s="159"/>
      <c r="L18" s="159"/>
      <c r="M18" s="159"/>
      <c r="N18" s="203" t="str">
        <f t="shared" si="1"/>
        <v/>
      </c>
      <c r="O18" s="164"/>
      <c r="U18" s="138"/>
      <c r="V18" s="138"/>
      <c r="W18" s="138"/>
      <c r="X18" s="138"/>
      <c r="Y18" s="138"/>
      <c r="Z18" s="850"/>
      <c r="AA18" s="851"/>
    </row>
    <row r="19" customHeight="1" spans="1:27">
      <c r="A19" s="156"/>
      <c r="B19" s="267"/>
      <c r="C19" s="164"/>
      <c r="D19" s="793"/>
      <c r="E19" s="159" t="str">
        <f t="shared" si="0"/>
        <v/>
      </c>
      <c r="F19" s="793"/>
      <c r="G19" s="793"/>
      <c r="H19" s="793"/>
      <c r="I19" s="793"/>
      <c r="J19" s="159"/>
      <c r="K19" s="159"/>
      <c r="L19" s="159"/>
      <c r="M19" s="159"/>
      <c r="N19" s="203" t="str">
        <f t="shared" si="1"/>
        <v/>
      </c>
      <c r="O19" s="164"/>
      <c r="U19" s="138"/>
      <c r="V19" s="138"/>
      <c r="W19" s="138"/>
      <c r="X19" s="138"/>
      <c r="Y19" s="138"/>
      <c r="Z19" s="850"/>
      <c r="AA19" s="851"/>
    </row>
    <row r="20" customHeight="1" spans="1:27">
      <c r="A20" s="156"/>
      <c r="B20" s="267"/>
      <c r="C20" s="164"/>
      <c r="D20" s="793"/>
      <c r="E20" s="159" t="str">
        <f t="shared" si="0"/>
        <v/>
      </c>
      <c r="F20" s="793"/>
      <c r="G20" s="793"/>
      <c r="H20" s="793"/>
      <c r="I20" s="793"/>
      <c r="J20" s="159"/>
      <c r="K20" s="159"/>
      <c r="L20" s="159"/>
      <c r="M20" s="159"/>
      <c r="N20" s="203" t="str">
        <f t="shared" si="1"/>
        <v/>
      </c>
      <c r="O20" s="164"/>
      <c r="U20" s="138"/>
      <c r="V20" s="138"/>
      <c r="W20" s="138"/>
      <c r="X20" s="138"/>
      <c r="Y20" s="138"/>
      <c r="Z20" s="850"/>
      <c r="AA20" s="851"/>
    </row>
    <row r="21" customHeight="1" spans="1:27">
      <c r="A21" s="156"/>
      <c r="B21" s="267"/>
      <c r="C21" s="164"/>
      <c r="D21" s="793"/>
      <c r="E21" s="159" t="str">
        <f t="shared" si="0"/>
        <v/>
      </c>
      <c r="F21" s="793"/>
      <c r="G21" s="793"/>
      <c r="H21" s="793"/>
      <c r="I21" s="793"/>
      <c r="J21" s="159"/>
      <c r="K21" s="159"/>
      <c r="L21" s="159"/>
      <c r="M21" s="159"/>
      <c r="N21" s="203" t="str">
        <f t="shared" si="1"/>
        <v/>
      </c>
      <c r="O21" s="164"/>
      <c r="U21" s="138"/>
      <c r="V21" s="138"/>
      <c r="W21" s="138"/>
      <c r="X21" s="138"/>
      <c r="Y21" s="138"/>
      <c r="Z21" s="850"/>
      <c r="AA21" s="851"/>
    </row>
    <row r="22" customHeight="1" spans="1:27">
      <c r="A22" s="156"/>
      <c r="B22" s="792"/>
      <c r="C22" s="164"/>
      <c r="D22" s="793"/>
      <c r="E22" s="159" t="str">
        <f t="shared" si="0"/>
        <v/>
      </c>
      <c r="F22" s="793"/>
      <c r="G22" s="793"/>
      <c r="H22" s="793"/>
      <c r="I22" s="793"/>
      <c r="J22" s="159"/>
      <c r="K22" s="159"/>
      <c r="L22" s="159"/>
      <c r="M22" s="159"/>
      <c r="N22" s="203" t="str">
        <f t="shared" si="1"/>
        <v/>
      </c>
      <c r="O22" s="164"/>
      <c r="U22" s="844"/>
      <c r="V22" s="844"/>
      <c r="W22" s="844"/>
      <c r="X22" s="844"/>
      <c r="Y22" s="844"/>
      <c r="Z22" s="853"/>
      <c r="AA22" s="853"/>
    </row>
    <row r="23" customHeight="1" spans="1:27">
      <c r="A23" s="156"/>
      <c r="B23" s="792"/>
      <c r="C23" s="164"/>
      <c r="D23" s="793"/>
      <c r="E23" s="159" t="str">
        <f t="shared" si="0"/>
        <v/>
      </c>
      <c r="F23" s="793"/>
      <c r="G23" s="793"/>
      <c r="H23" s="793"/>
      <c r="I23" s="793"/>
      <c r="J23" s="159"/>
      <c r="K23" s="159"/>
      <c r="L23" s="159"/>
      <c r="M23" s="159"/>
      <c r="N23" s="203" t="str">
        <f t="shared" si="1"/>
        <v/>
      </c>
      <c r="O23" s="164"/>
      <c r="U23" s="138"/>
      <c r="V23" s="138"/>
      <c r="W23" s="138"/>
      <c r="X23" s="138"/>
      <c r="Y23" s="138"/>
      <c r="Z23" s="850"/>
      <c r="AA23" s="851"/>
    </row>
    <row r="24" customHeight="1" spans="1:27">
      <c r="A24" s="156"/>
      <c r="B24" s="267"/>
      <c r="C24" s="164"/>
      <c r="D24" s="793"/>
      <c r="E24" s="159" t="str">
        <f t="shared" si="0"/>
        <v/>
      </c>
      <c r="F24" s="793"/>
      <c r="G24" s="793"/>
      <c r="H24" s="793"/>
      <c r="I24" s="793"/>
      <c r="J24" s="159"/>
      <c r="K24" s="159"/>
      <c r="L24" s="159"/>
      <c r="M24" s="159"/>
      <c r="N24" s="203" t="str">
        <f t="shared" si="1"/>
        <v/>
      </c>
      <c r="O24" s="164"/>
      <c r="U24" s="138"/>
      <c r="V24" s="138"/>
      <c r="W24" s="138"/>
      <c r="X24" s="138"/>
      <c r="Y24" s="138"/>
      <c r="Z24" s="850"/>
      <c r="AA24" s="851"/>
    </row>
    <row r="25" customHeight="1" spans="1:27">
      <c r="A25" s="156"/>
      <c r="B25" s="267"/>
      <c r="C25" s="164"/>
      <c r="D25" s="793"/>
      <c r="E25" s="159" t="str">
        <f t="shared" si="0"/>
        <v/>
      </c>
      <c r="F25" s="793"/>
      <c r="G25" s="793"/>
      <c r="H25" s="793"/>
      <c r="I25" s="793"/>
      <c r="J25" s="159"/>
      <c r="K25" s="159"/>
      <c r="L25" s="159"/>
      <c r="M25" s="159"/>
      <c r="N25" s="203" t="str">
        <f t="shared" si="1"/>
        <v/>
      </c>
      <c r="O25" s="164"/>
      <c r="U25" s="138"/>
      <c r="V25" s="138"/>
      <c r="W25" s="138"/>
      <c r="X25" s="138"/>
      <c r="Y25" s="138"/>
      <c r="Z25" s="850"/>
      <c r="AA25" s="851"/>
    </row>
    <row r="26" customHeight="1" spans="1:27">
      <c r="A26" s="156"/>
      <c r="B26" s="267"/>
      <c r="C26" s="164"/>
      <c r="D26" s="793"/>
      <c r="E26" s="793"/>
      <c r="F26" s="793"/>
      <c r="G26" s="793"/>
      <c r="H26" s="793"/>
      <c r="I26" s="793"/>
      <c r="J26" s="159"/>
      <c r="K26" s="159"/>
      <c r="L26" s="159"/>
      <c r="M26" s="159"/>
      <c r="N26" s="203"/>
      <c r="O26" s="164"/>
      <c r="U26" s="138"/>
      <c r="V26" s="138"/>
      <c r="W26" s="138"/>
      <c r="X26" s="138"/>
      <c r="Y26" s="138"/>
      <c r="Z26" s="850"/>
      <c r="AA26" s="851"/>
    </row>
    <row r="27" customHeight="1" spans="1:27">
      <c r="A27" s="161" t="s">
        <v>337</v>
      </c>
      <c r="B27" s="227"/>
      <c r="C27" s="164"/>
      <c r="D27" s="159"/>
      <c r="E27" s="159"/>
      <c r="F27" s="159">
        <f>SUM(F7:F26)</f>
        <v>0</v>
      </c>
      <c r="G27" s="159"/>
      <c r="H27" s="159"/>
      <c r="I27" s="159"/>
      <c r="J27" s="159">
        <f>SUM(J7:J26)</f>
        <v>0</v>
      </c>
      <c r="K27" s="159"/>
      <c r="L27" s="159"/>
      <c r="M27" s="159">
        <f>SUM(M7:M26)</f>
        <v>0</v>
      </c>
      <c r="N27" s="203" t="str">
        <f>IF(J27=0,"",(M27-J27)/J27*100)</f>
        <v/>
      </c>
      <c r="O27" s="164"/>
      <c r="U27" s="138"/>
      <c r="V27" s="138"/>
      <c r="W27" s="138"/>
      <c r="X27" s="138"/>
      <c r="Y27" s="138"/>
      <c r="Z27" s="854"/>
      <c r="AA27" s="138"/>
    </row>
    <row r="28" customHeight="1" spans="1:27">
      <c r="A28" s="161" t="s">
        <v>422</v>
      </c>
      <c r="B28" s="227"/>
      <c r="C28" s="156"/>
      <c r="D28" s="208"/>
      <c r="E28" s="208"/>
      <c r="F28" s="159"/>
      <c r="G28" s="159"/>
      <c r="H28" s="159"/>
      <c r="I28" s="159"/>
      <c r="J28" s="159">
        <f>F28+G28</f>
        <v>0</v>
      </c>
      <c r="K28" s="159"/>
      <c r="L28" s="159"/>
      <c r="M28" s="159">
        <f>J28</f>
        <v>0</v>
      </c>
      <c r="N28" s="203"/>
      <c r="O28" s="203"/>
      <c r="U28" s="138"/>
      <c r="V28" s="138"/>
      <c r="W28" s="138"/>
      <c r="X28" s="138"/>
      <c r="Y28" s="138"/>
      <c r="Z28" s="854"/>
      <c r="AA28" s="138"/>
    </row>
    <row r="29" customHeight="1" spans="1:27">
      <c r="A29" s="161" t="s">
        <v>984</v>
      </c>
      <c r="B29" s="227"/>
      <c r="C29" s="164"/>
      <c r="D29" s="208"/>
      <c r="E29" s="171"/>
      <c r="F29" s="159">
        <f>F27-F28</f>
        <v>0</v>
      </c>
      <c r="G29" s="159"/>
      <c r="H29" s="159"/>
      <c r="I29" s="159"/>
      <c r="J29" s="159">
        <f>J27-J28</f>
        <v>0</v>
      </c>
      <c r="K29" s="159"/>
      <c r="L29" s="159"/>
      <c r="M29" s="159">
        <f>M27-M28</f>
        <v>0</v>
      </c>
      <c r="N29" s="203" t="str">
        <f>IF(J29=0,"",(M29-J29)/J29*100)</f>
        <v/>
      </c>
      <c r="O29" s="203"/>
      <c r="U29" s="138"/>
      <c r="V29" s="138"/>
      <c r="W29" s="138"/>
      <c r="X29" s="138"/>
      <c r="Y29" s="138"/>
      <c r="Z29" s="854"/>
      <c r="AA29" s="138"/>
    </row>
    <row r="30" customHeight="1" spans="1:27">
      <c r="A30" s="139" t="str">
        <f>封面!D11&amp;封面!G11</f>
        <v>产权持有单位填表人：丁旭伟</v>
      </c>
      <c r="D30" s="843"/>
      <c r="E30" s="150"/>
      <c r="F30" s="150"/>
      <c r="G30" s="150"/>
      <c r="H30" s="150"/>
      <c r="I30" s="150"/>
      <c r="J30" s="150" t="str">
        <f>"评估人员："&amp;封面!G20</f>
        <v>评估人员：江宛烨</v>
      </c>
      <c r="K30" s="150"/>
      <c r="L30" s="150"/>
      <c r="M30" s="150"/>
      <c r="U30" s="138"/>
      <c r="V30" s="138"/>
      <c r="W30" s="138"/>
      <c r="X30" s="138"/>
      <c r="Y30" s="138"/>
      <c r="Z30" s="854"/>
      <c r="AA30" s="138"/>
    </row>
    <row r="31" customHeight="1" spans="1:27">
      <c r="A31" s="139" t="str">
        <f>CONCATENATE(封面!D13,封面!F13,封面!G13,封面!H13,封面!I13,封面!J13,封面!K13)</f>
        <v>填表日期：2023年11月7日</v>
      </c>
      <c r="D31" s="843"/>
      <c r="E31" s="843"/>
      <c r="F31" s="843"/>
      <c r="G31" s="843"/>
      <c r="H31" s="843"/>
      <c r="I31" s="843"/>
      <c r="J31" s="150"/>
      <c r="K31" s="150"/>
      <c r="L31" s="150"/>
      <c r="M31" s="150"/>
      <c r="U31" s="138"/>
      <c r="V31" s="138"/>
      <c r="W31" s="138"/>
      <c r="X31" s="138"/>
      <c r="Y31" s="138"/>
      <c r="Z31" s="854"/>
      <c r="AA31" s="138"/>
    </row>
    <row r="32" customHeight="1" spans="4:27">
      <c r="D32" s="150"/>
      <c r="E32" s="150"/>
      <c r="F32" s="150"/>
      <c r="G32" s="150"/>
      <c r="H32" s="150"/>
      <c r="I32" s="150"/>
      <c r="J32" s="150"/>
      <c r="K32" s="150"/>
      <c r="L32" s="150"/>
      <c r="M32" s="150"/>
      <c r="U32" s="138"/>
      <c r="V32" s="138"/>
      <c r="W32" s="138"/>
      <c r="X32" s="138"/>
      <c r="Y32" s="138"/>
      <c r="Z32" s="854"/>
      <c r="AA32" s="138"/>
    </row>
    <row r="33" customHeight="1" spans="4:27">
      <c r="D33" s="150"/>
      <c r="E33" s="150"/>
      <c r="F33" s="150"/>
      <c r="G33" s="150"/>
      <c r="H33" s="150"/>
      <c r="I33" s="150"/>
      <c r="J33" s="150"/>
      <c r="K33" s="150"/>
      <c r="L33" s="150"/>
      <c r="M33" s="150"/>
      <c r="U33" s="138"/>
      <c r="V33" s="138"/>
      <c r="W33" s="138"/>
      <c r="X33" s="138"/>
      <c r="Y33" s="138"/>
      <c r="Z33" s="854"/>
      <c r="AA33" s="138"/>
    </row>
    <row r="34" customHeight="1" spans="4:27">
      <c r="D34" s="150"/>
      <c r="E34" s="150"/>
      <c r="F34" s="150"/>
      <c r="G34" s="150"/>
      <c r="H34" s="150"/>
      <c r="I34" s="150"/>
      <c r="J34" s="150"/>
      <c r="K34" s="150"/>
      <c r="L34" s="150"/>
      <c r="M34" s="150"/>
      <c r="U34" s="138"/>
      <c r="V34" s="138"/>
      <c r="W34" s="138"/>
      <c r="X34" s="138"/>
      <c r="Y34" s="138"/>
      <c r="Z34" s="854"/>
      <c r="AA34" s="138"/>
    </row>
    <row r="35" customHeight="1" spans="4:27">
      <c r="D35" s="150"/>
      <c r="E35" s="150"/>
      <c r="F35" s="150"/>
      <c r="G35" s="150"/>
      <c r="H35" s="150"/>
      <c r="I35" s="150"/>
      <c r="J35" s="150"/>
      <c r="K35" s="150"/>
      <c r="L35" s="150"/>
      <c r="M35" s="150"/>
      <c r="U35" s="138"/>
      <c r="V35" s="138"/>
      <c r="W35" s="138"/>
      <c r="X35" s="138"/>
      <c r="Y35" s="138"/>
      <c r="Z35" s="854"/>
      <c r="AA35" s="138"/>
    </row>
    <row r="36" customHeight="1" spans="4:27">
      <c r="D36" s="150"/>
      <c r="E36" s="150"/>
      <c r="F36" s="150"/>
      <c r="G36" s="150"/>
      <c r="H36" s="150"/>
      <c r="I36" s="150"/>
      <c r="J36" s="150"/>
      <c r="K36" s="150"/>
      <c r="L36" s="150"/>
      <c r="M36" s="150"/>
      <c r="U36" s="138"/>
      <c r="V36" s="138"/>
      <c r="W36" s="138"/>
      <c r="X36" s="138"/>
      <c r="Y36" s="138"/>
      <c r="Z36" s="854"/>
      <c r="AA36" s="138"/>
    </row>
    <row r="37" customHeight="1" spans="4:27">
      <c r="D37" s="150"/>
      <c r="E37" s="150"/>
      <c r="F37" s="150"/>
      <c r="G37" s="150"/>
      <c r="H37" s="150"/>
      <c r="I37" s="150"/>
      <c r="J37" s="150"/>
      <c r="K37" s="150"/>
      <c r="L37" s="150"/>
      <c r="M37" s="150"/>
      <c r="U37" s="138"/>
      <c r="V37" s="138"/>
      <c r="W37" s="138"/>
      <c r="X37" s="138"/>
      <c r="Y37" s="138"/>
      <c r="Z37" s="854"/>
      <c r="AA37" s="138"/>
    </row>
    <row r="38" customHeight="1" spans="4:27">
      <c r="D38" s="150"/>
      <c r="E38" s="150"/>
      <c r="F38" s="150"/>
      <c r="G38" s="150"/>
      <c r="H38" s="150"/>
      <c r="I38" s="150"/>
      <c r="J38" s="150"/>
      <c r="K38" s="150"/>
      <c r="L38" s="150"/>
      <c r="M38" s="150"/>
      <c r="U38" s="138"/>
      <c r="V38" s="138"/>
      <c r="W38" s="138"/>
      <c r="X38" s="138"/>
      <c r="Y38" s="138"/>
      <c r="Z38" s="854"/>
      <c r="AA38" s="138"/>
    </row>
    <row r="39" customHeight="1" spans="4:27">
      <c r="D39" s="150"/>
      <c r="E39" s="150"/>
      <c r="F39" s="150"/>
      <c r="G39" s="150"/>
      <c r="H39" s="150"/>
      <c r="I39" s="150"/>
      <c r="J39" s="150"/>
      <c r="K39" s="150"/>
      <c r="L39" s="150"/>
      <c r="M39" s="150"/>
      <c r="U39" s="138"/>
      <c r="V39" s="138"/>
      <c r="W39" s="138"/>
      <c r="X39" s="138"/>
      <c r="Y39" s="138"/>
      <c r="Z39" s="854"/>
      <c r="AA39" s="138"/>
    </row>
    <row r="40" customHeight="1" spans="4:27">
      <c r="D40" s="150"/>
      <c r="E40" s="150"/>
      <c r="F40" s="150"/>
      <c r="G40" s="150"/>
      <c r="H40" s="150"/>
      <c r="I40" s="150"/>
      <c r="J40" s="150"/>
      <c r="K40" s="150"/>
      <c r="L40" s="150"/>
      <c r="M40" s="150"/>
      <c r="U40" s="138"/>
      <c r="V40" s="138"/>
      <c r="W40" s="138"/>
      <c r="X40" s="138"/>
      <c r="Y40" s="138"/>
      <c r="Z40" s="854"/>
      <c r="AA40" s="138"/>
    </row>
    <row r="41" customHeight="1" spans="4:27">
      <c r="D41" s="150"/>
      <c r="E41" s="150"/>
      <c r="F41" s="150"/>
      <c r="G41" s="150"/>
      <c r="H41" s="150"/>
      <c r="I41" s="150"/>
      <c r="J41" s="150"/>
      <c r="K41" s="150"/>
      <c r="L41" s="150"/>
      <c r="M41" s="150"/>
      <c r="U41" s="138"/>
      <c r="V41" s="138"/>
      <c r="W41" s="138"/>
      <c r="X41" s="138"/>
      <c r="Y41" s="138"/>
      <c r="Z41" s="854"/>
      <c r="AA41" s="138"/>
    </row>
    <row r="42" customHeight="1" spans="4:27">
      <c r="D42" s="150"/>
      <c r="E42" s="150"/>
      <c r="F42" s="150"/>
      <c r="G42" s="150"/>
      <c r="H42" s="150"/>
      <c r="I42" s="150"/>
      <c r="J42" s="150"/>
      <c r="K42" s="150"/>
      <c r="L42" s="150"/>
      <c r="M42" s="150"/>
      <c r="U42" s="138"/>
      <c r="V42" s="138"/>
      <c r="W42" s="138"/>
      <c r="X42" s="138"/>
      <c r="Y42" s="138"/>
      <c r="Z42" s="854"/>
      <c r="AA42" s="138"/>
    </row>
    <row r="43" customHeight="1" spans="4:27">
      <c r="D43" s="150"/>
      <c r="E43" s="150"/>
      <c r="F43" s="150"/>
      <c r="G43" s="150"/>
      <c r="H43" s="150"/>
      <c r="I43" s="150"/>
      <c r="J43" s="150"/>
      <c r="K43" s="150"/>
      <c r="L43" s="150"/>
      <c r="M43" s="150"/>
      <c r="U43" s="138"/>
      <c r="V43" s="138"/>
      <c r="W43" s="138"/>
      <c r="X43" s="138"/>
      <c r="Y43" s="138"/>
      <c r="Z43" s="854"/>
      <c r="AA43" s="138"/>
    </row>
    <row r="44" customHeight="1" spans="4:27">
      <c r="D44" s="150"/>
      <c r="E44" s="150"/>
      <c r="F44" s="150"/>
      <c r="G44" s="150"/>
      <c r="H44" s="150"/>
      <c r="I44" s="150"/>
      <c r="J44" s="150"/>
      <c r="K44" s="150"/>
      <c r="L44" s="150"/>
      <c r="M44" s="150"/>
      <c r="U44" s="138"/>
      <c r="V44" s="138"/>
      <c r="W44" s="138"/>
      <c r="X44" s="138"/>
      <c r="Y44" s="138"/>
      <c r="Z44" s="854"/>
      <c r="AA44" s="138"/>
    </row>
    <row r="45" customHeight="1" spans="4:27">
      <c r="D45" s="150"/>
      <c r="E45" s="150"/>
      <c r="F45" s="150"/>
      <c r="G45" s="150"/>
      <c r="H45" s="150"/>
      <c r="I45" s="150"/>
      <c r="J45" s="150"/>
      <c r="K45" s="150"/>
      <c r="L45" s="150"/>
      <c r="M45" s="150"/>
      <c r="U45" s="138"/>
      <c r="V45" s="138"/>
      <c r="W45" s="138"/>
      <c r="X45" s="138"/>
      <c r="Y45" s="138"/>
      <c r="Z45" s="854"/>
      <c r="AA45" s="138"/>
    </row>
    <row r="46" customHeight="1" spans="4:27">
      <c r="D46" s="150"/>
      <c r="E46" s="150"/>
      <c r="F46" s="150"/>
      <c r="G46" s="150"/>
      <c r="H46" s="150"/>
      <c r="I46" s="150"/>
      <c r="J46" s="150"/>
      <c r="K46" s="150"/>
      <c r="L46" s="150"/>
      <c r="M46" s="150"/>
      <c r="U46" s="138"/>
      <c r="V46" s="138"/>
      <c r="W46" s="138"/>
      <c r="X46" s="138"/>
      <c r="Y46" s="138"/>
      <c r="Z46" s="854"/>
      <c r="AA46" s="138"/>
    </row>
    <row r="47" customHeight="1" spans="4:27">
      <c r="D47" s="150"/>
      <c r="E47" s="150"/>
      <c r="F47" s="150"/>
      <c r="G47" s="150"/>
      <c r="H47" s="150"/>
      <c r="I47" s="150"/>
      <c r="J47" s="150"/>
      <c r="K47" s="150"/>
      <c r="L47" s="150"/>
      <c r="M47" s="150"/>
      <c r="U47" s="138"/>
      <c r="V47" s="138"/>
      <c r="W47" s="138"/>
      <c r="X47" s="138"/>
      <c r="Y47" s="138"/>
      <c r="Z47" s="854"/>
      <c r="AA47" s="138"/>
    </row>
    <row r="48" customHeight="1" spans="4:27">
      <c r="D48" s="150"/>
      <c r="E48" s="150"/>
      <c r="F48" s="150"/>
      <c r="G48" s="150"/>
      <c r="H48" s="150"/>
      <c r="I48" s="150"/>
      <c r="J48" s="150"/>
      <c r="K48" s="150"/>
      <c r="L48" s="150"/>
      <c r="M48" s="150"/>
      <c r="U48" s="138"/>
      <c r="V48" s="138"/>
      <c r="W48" s="138"/>
      <c r="X48" s="138"/>
      <c r="Y48" s="138"/>
      <c r="Z48" s="854"/>
      <c r="AA48" s="138"/>
    </row>
    <row r="49" customHeight="1" spans="4:27">
      <c r="D49" s="150"/>
      <c r="E49" s="150"/>
      <c r="F49" s="150"/>
      <c r="G49" s="150"/>
      <c r="H49" s="150"/>
      <c r="I49" s="150"/>
      <c r="J49" s="150"/>
      <c r="K49" s="150"/>
      <c r="L49" s="150"/>
      <c r="M49" s="150"/>
      <c r="U49" s="138"/>
      <c r="V49" s="138"/>
      <c r="W49" s="138"/>
      <c r="X49" s="138"/>
      <c r="Y49" s="138"/>
      <c r="Z49" s="854"/>
      <c r="AA49" s="138"/>
    </row>
    <row r="50" customHeight="1" spans="4:27">
      <c r="D50" s="150"/>
      <c r="E50" s="150"/>
      <c r="F50" s="150"/>
      <c r="G50" s="150"/>
      <c r="H50" s="150"/>
      <c r="I50" s="150"/>
      <c r="J50" s="150"/>
      <c r="K50" s="150"/>
      <c r="L50" s="150"/>
      <c r="M50" s="150"/>
      <c r="U50" s="138"/>
      <c r="V50" s="138"/>
      <c r="W50" s="138"/>
      <c r="X50" s="138"/>
      <c r="Y50" s="138"/>
      <c r="Z50" s="854"/>
      <c r="AA50" s="138"/>
    </row>
    <row r="51" customHeight="1" spans="4:27">
      <c r="D51" s="150"/>
      <c r="E51" s="150"/>
      <c r="F51" s="150"/>
      <c r="G51" s="150"/>
      <c r="H51" s="150"/>
      <c r="I51" s="150"/>
      <c r="J51" s="150"/>
      <c r="K51" s="150"/>
      <c r="L51" s="150"/>
      <c r="M51" s="150"/>
      <c r="U51" s="138"/>
      <c r="V51" s="138"/>
      <c r="W51" s="138"/>
      <c r="X51" s="138"/>
      <c r="Y51" s="138"/>
      <c r="Z51" s="854"/>
      <c r="AA51" s="138"/>
    </row>
    <row r="52" customHeight="1" spans="4:27">
      <c r="D52" s="150"/>
      <c r="E52" s="150"/>
      <c r="F52" s="150"/>
      <c r="G52" s="150"/>
      <c r="H52" s="150"/>
      <c r="I52" s="150"/>
      <c r="J52" s="150"/>
      <c r="K52" s="150"/>
      <c r="L52" s="150"/>
      <c r="M52" s="150"/>
      <c r="U52" s="138"/>
      <c r="V52" s="138"/>
      <c r="W52" s="138"/>
      <c r="X52" s="138"/>
      <c r="Y52" s="138"/>
      <c r="Z52" s="854"/>
      <c r="AA52" s="138"/>
    </row>
    <row r="53" customHeight="1" spans="4:27">
      <c r="D53" s="150"/>
      <c r="E53" s="150"/>
      <c r="F53" s="150"/>
      <c r="G53" s="150"/>
      <c r="H53" s="150"/>
      <c r="I53" s="150"/>
      <c r="J53" s="150"/>
      <c r="K53" s="150"/>
      <c r="L53" s="150"/>
      <c r="M53" s="150"/>
      <c r="U53" s="138"/>
      <c r="V53" s="138"/>
      <c r="W53" s="138"/>
      <c r="X53" s="138"/>
      <c r="Y53" s="138"/>
      <c r="Z53" s="854"/>
      <c r="AA53" s="138"/>
    </row>
    <row r="54" customHeight="1" spans="4:27">
      <c r="D54" s="150"/>
      <c r="E54" s="150"/>
      <c r="F54" s="150"/>
      <c r="G54" s="150"/>
      <c r="H54" s="150"/>
      <c r="I54" s="150"/>
      <c r="J54" s="150"/>
      <c r="K54" s="150"/>
      <c r="L54" s="150"/>
      <c r="M54" s="150"/>
      <c r="U54" s="138"/>
      <c r="V54" s="138"/>
      <c r="W54" s="138"/>
      <c r="X54" s="138"/>
      <c r="Y54" s="138"/>
      <c r="Z54" s="854"/>
      <c r="AA54" s="138"/>
    </row>
    <row r="55" customHeight="1" spans="4:27">
      <c r="D55" s="150"/>
      <c r="E55" s="150"/>
      <c r="F55" s="150"/>
      <c r="G55" s="150"/>
      <c r="H55" s="150"/>
      <c r="I55" s="150"/>
      <c r="J55" s="150"/>
      <c r="K55" s="150"/>
      <c r="L55" s="150"/>
      <c r="M55" s="150"/>
      <c r="U55" s="138"/>
      <c r="V55" s="138"/>
      <c r="W55" s="138"/>
      <c r="X55" s="138"/>
      <c r="Y55" s="138"/>
      <c r="Z55" s="854"/>
      <c r="AA55" s="138"/>
    </row>
    <row r="56" customHeight="1" spans="4:27">
      <c r="D56" s="150"/>
      <c r="E56" s="150"/>
      <c r="F56" s="150"/>
      <c r="G56" s="150"/>
      <c r="H56" s="150"/>
      <c r="I56" s="150"/>
      <c r="J56" s="150"/>
      <c r="K56" s="150"/>
      <c r="L56" s="150"/>
      <c r="M56" s="150"/>
      <c r="U56" s="138"/>
      <c r="V56" s="138"/>
      <c r="W56" s="138"/>
      <c r="X56" s="138"/>
      <c r="Y56" s="138"/>
      <c r="Z56" s="854"/>
      <c r="AA56" s="138"/>
    </row>
    <row r="57" customHeight="1" spans="4:27">
      <c r="D57" s="150"/>
      <c r="E57" s="150"/>
      <c r="F57" s="150"/>
      <c r="G57" s="150"/>
      <c r="H57" s="150"/>
      <c r="I57" s="150"/>
      <c r="J57" s="150"/>
      <c r="K57" s="150"/>
      <c r="L57" s="150"/>
      <c r="M57" s="150"/>
      <c r="U57" s="138"/>
      <c r="V57" s="138"/>
      <c r="W57" s="138"/>
      <c r="X57" s="138"/>
      <c r="Y57" s="138"/>
      <c r="Z57" s="854"/>
      <c r="AA57" s="138"/>
    </row>
    <row r="58" customHeight="1" spans="4:27">
      <c r="D58" s="150"/>
      <c r="E58" s="150"/>
      <c r="F58" s="150"/>
      <c r="G58" s="150"/>
      <c r="H58" s="150"/>
      <c r="I58" s="150"/>
      <c r="J58" s="150"/>
      <c r="K58" s="150"/>
      <c r="L58" s="150"/>
      <c r="M58" s="150"/>
      <c r="U58" s="845"/>
      <c r="V58" s="845"/>
      <c r="W58" s="845"/>
      <c r="X58" s="845"/>
      <c r="Y58" s="845"/>
      <c r="Z58" s="855"/>
      <c r="AA58" s="845"/>
    </row>
    <row r="59" customHeight="1" spans="4:27">
      <c r="D59" s="150"/>
      <c r="E59" s="150"/>
      <c r="F59" s="150"/>
      <c r="G59" s="150"/>
      <c r="H59" s="150"/>
      <c r="I59" s="150"/>
      <c r="J59" s="150"/>
      <c r="K59" s="150"/>
      <c r="L59" s="150"/>
      <c r="M59" s="150"/>
      <c r="U59" s="138"/>
      <c r="V59" s="138"/>
      <c r="W59" s="138"/>
      <c r="X59" s="138"/>
      <c r="Y59" s="138"/>
      <c r="Z59" s="854"/>
      <c r="AA59" s="138"/>
    </row>
    <row r="60" customHeight="1" spans="4:27">
      <c r="D60" s="150"/>
      <c r="E60" s="150"/>
      <c r="F60" s="150"/>
      <c r="G60" s="150"/>
      <c r="H60" s="150"/>
      <c r="I60" s="150"/>
      <c r="J60" s="150"/>
      <c r="K60" s="150"/>
      <c r="L60" s="150"/>
      <c r="M60" s="150"/>
      <c r="U60" s="138"/>
      <c r="V60" s="138"/>
      <c r="W60" s="138"/>
      <c r="X60" s="138"/>
      <c r="Y60" s="138"/>
      <c r="Z60" s="854"/>
      <c r="AA60" s="138"/>
    </row>
    <row r="61" customHeight="1" spans="4:27">
      <c r="D61" s="150"/>
      <c r="E61" s="150"/>
      <c r="F61" s="150"/>
      <c r="G61" s="150"/>
      <c r="H61" s="150"/>
      <c r="I61" s="150"/>
      <c r="J61" s="150"/>
      <c r="K61" s="150"/>
      <c r="L61" s="150"/>
      <c r="M61" s="150"/>
      <c r="U61" s="138"/>
      <c r="V61" s="138"/>
      <c r="W61" s="138"/>
      <c r="X61" s="138"/>
      <c r="Y61" s="138"/>
      <c r="Z61" s="854"/>
      <c r="AA61" s="138"/>
    </row>
    <row r="62" customHeight="1" spans="4:27">
      <c r="D62" s="150"/>
      <c r="E62" s="150"/>
      <c r="F62" s="150"/>
      <c r="G62" s="150"/>
      <c r="H62" s="150"/>
      <c r="I62" s="150"/>
      <c r="J62" s="150"/>
      <c r="K62" s="150"/>
      <c r="L62" s="150"/>
      <c r="M62" s="150"/>
      <c r="U62" s="138"/>
      <c r="V62" s="138"/>
      <c r="W62" s="138"/>
      <c r="X62" s="138"/>
      <c r="Y62" s="138"/>
      <c r="Z62" s="854"/>
      <c r="AA62" s="138"/>
    </row>
    <row r="63" customHeight="1" spans="4:27">
      <c r="D63" s="150"/>
      <c r="E63" s="150"/>
      <c r="F63" s="150"/>
      <c r="G63" s="150"/>
      <c r="H63" s="150"/>
      <c r="I63" s="150"/>
      <c r="J63" s="150"/>
      <c r="K63" s="150"/>
      <c r="L63" s="150"/>
      <c r="M63" s="150"/>
      <c r="U63" s="138"/>
      <c r="V63" s="138"/>
      <c r="W63" s="138"/>
      <c r="X63" s="138"/>
      <c r="Y63" s="138"/>
      <c r="Z63" s="854"/>
      <c r="AA63" s="138"/>
    </row>
    <row r="64" customHeight="1" spans="4:27">
      <c r="D64" s="150"/>
      <c r="E64" s="150"/>
      <c r="F64" s="150"/>
      <c r="G64" s="150"/>
      <c r="H64" s="150"/>
      <c r="I64" s="150"/>
      <c r="J64" s="150"/>
      <c r="K64" s="150"/>
      <c r="L64" s="150"/>
      <c r="M64" s="150"/>
      <c r="U64" s="138"/>
      <c r="V64" s="138"/>
      <c r="W64" s="138"/>
      <c r="X64" s="138"/>
      <c r="Y64" s="138"/>
      <c r="Z64" s="854"/>
      <c r="AA64" s="138"/>
    </row>
    <row r="65" customHeight="1" spans="4:27">
      <c r="D65" s="150"/>
      <c r="E65" s="150"/>
      <c r="F65" s="150"/>
      <c r="G65" s="150"/>
      <c r="H65" s="150"/>
      <c r="I65" s="150"/>
      <c r="J65" s="150"/>
      <c r="K65" s="150"/>
      <c r="L65" s="150"/>
      <c r="M65" s="150"/>
      <c r="U65" s="138"/>
      <c r="V65" s="138"/>
      <c r="W65" s="138"/>
      <c r="X65" s="138"/>
      <c r="Y65" s="138"/>
      <c r="Z65" s="854"/>
      <c r="AA65" s="138"/>
    </row>
    <row r="66" customHeight="1" spans="4:27">
      <c r="D66" s="150"/>
      <c r="E66" s="150"/>
      <c r="F66" s="150"/>
      <c r="G66" s="150"/>
      <c r="H66" s="150"/>
      <c r="I66" s="150"/>
      <c r="J66" s="150"/>
      <c r="K66" s="150"/>
      <c r="L66" s="150"/>
      <c r="M66" s="150"/>
      <c r="U66" s="138"/>
      <c r="V66" s="138"/>
      <c r="W66" s="138"/>
      <c r="X66" s="138"/>
      <c r="Y66" s="138"/>
      <c r="Z66" s="854"/>
      <c r="AA66" s="138"/>
    </row>
    <row r="67" customHeight="1" spans="4:27">
      <c r="D67" s="150"/>
      <c r="E67" s="150"/>
      <c r="F67" s="150"/>
      <c r="G67" s="150"/>
      <c r="H67" s="150"/>
      <c r="I67" s="150"/>
      <c r="J67" s="150"/>
      <c r="K67" s="150"/>
      <c r="L67" s="150"/>
      <c r="M67" s="150"/>
      <c r="U67" s="138"/>
      <c r="V67" s="138"/>
      <c r="W67" s="138"/>
      <c r="X67" s="138"/>
      <c r="Y67" s="138"/>
      <c r="Z67" s="854"/>
      <c r="AA67" s="138"/>
    </row>
    <row r="68" customHeight="1" spans="4:27">
      <c r="D68" s="150"/>
      <c r="E68" s="150"/>
      <c r="F68" s="150"/>
      <c r="G68" s="150"/>
      <c r="H68" s="150"/>
      <c r="I68" s="150"/>
      <c r="J68" s="150"/>
      <c r="K68" s="150"/>
      <c r="L68" s="150"/>
      <c r="M68" s="150"/>
      <c r="U68" s="138"/>
      <c r="V68" s="138"/>
      <c r="W68" s="138"/>
      <c r="X68" s="138"/>
      <c r="Y68" s="138"/>
      <c r="Z68" s="854"/>
      <c r="AA68" s="138"/>
    </row>
    <row r="69" customHeight="1" spans="4:27">
      <c r="D69" s="150"/>
      <c r="E69" s="150"/>
      <c r="F69" s="150"/>
      <c r="G69" s="150"/>
      <c r="H69" s="150"/>
      <c r="I69" s="150"/>
      <c r="J69" s="150"/>
      <c r="K69" s="150"/>
      <c r="L69" s="150"/>
      <c r="M69" s="150"/>
      <c r="U69" s="138"/>
      <c r="V69" s="138"/>
      <c r="W69" s="138"/>
      <c r="X69" s="138"/>
      <c r="Y69" s="138"/>
      <c r="Z69" s="854"/>
      <c r="AA69" s="138"/>
    </row>
    <row r="70" customHeight="1" spans="4:27">
      <c r="D70" s="150"/>
      <c r="E70" s="150"/>
      <c r="F70" s="150"/>
      <c r="G70" s="150"/>
      <c r="H70" s="150"/>
      <c r="I70" s="150"/>
      <c r="J70" s="150"/>
      <c r="K70" s="150"/>
      <c r="L70" s="150"/>
      <c r="M70" s="150"/>
      <c r="U70" s="138"/>
      <c r="V70" s="138"/>
      <c r="W70" s="138"/>
      <c r="X70" s="138"/>
      <c r="Y70" s="138"/>
      <c r="Z70" s="854"/>
      <c r="AA70" s="138"/>
    </row>
    <row r="71" customHeight="1" spans="4:27">
      <c r="D71" s="150"/>
      <c r="E71" s="150"/>
      <c r="F71" s="150"/>
      <c r="G71" s="150"/>
      <c r="H71" s="150"/>
      <c r="I71" s="150"/>
      <c r="J71" s="150"/>
      <c r="K71" s="150"/>
      <c r="L71" s="150"/>
      <c r="M71" s="150"/>
      <c r="U71" s="138"/>
      <c r="V71" s="138"/>
      <c r="W71" s="138"/>
      <c r="X71" s="138"/>
      <c r="Y71" s="138"/>
      <c r="Z71" s="854"/>
      <c r="AA71" s="138"/>
    </row>
    <row r="72" customHeight="1" spans="4:27">
      <c r="D72" s="150"/>
      <c r="E72" s="150"/>
      <c r="F72" s="150"/>
      <c r="G72" s="150"/>
      <c r="H72" s="150"/>
      <c r="I72" s="150"/>
      <c r="J72" s="150"/>
      <c r="K72" s="150"/>
      <c r="L72" s="150"/>
      <c r="M72" s="150"/>
      <c r="U72" s="138"/>
      <c r="V72" s="138"/>
      <c r="W72" s="138"/>
      <c r="X72" s="138"/>
      <c r="Y72" s="138"/>
      <c r="Z72" s="854"/>
      <c r="AA72" s="138"/>
    </row>
    <row r="73" customHeight="1" spans="4:27">
      <c r="D73" s="150"/>
      <c r="E73" s="150"/>
      <c r="F73" s="150"/>
      <c r="G73" s="150"/>
      <c r="H73" s="150"/>
      <c r="I73" s="150"/>
      <c r="J73" s="150"/>
      <c r="K73" s="150"/>
      <c r="L73" s="150"/>
      <c r="M73" s="150"/>
      <c r="U73" s="138"/>
      <c r="V73" s="138"/>
      <c r="W73" s="138"/>
      <c r="X73" s="138"/>
      <c r="Y73" s="138"/>
      <c r="Z73" s="854"/>
      <c r="AA73" s="138"/>
    </row>
    <row r="74" customHeight="1" spans="4:27">
      <c r="D74" s="150"/>
      <c r="E74" s="150"/>
      <c r="F74" s="150"/>
      <c r="G74" s="150"/>
      <c r="H74" s="150"/>
      <c r="I74" s="150"/>
      <c r="J74" s="150"/>
      <c r="K74" s="150"/>
      <c r="L74" s="150"/>
      <c r="M74" s="150"/>
      <c r="U74" s="138"/>
      <c r="V74" s="138"/>
      <c r="W74" s="138"/>
      <c r="X74" s="138"/>
      <c r="Y74" s="138"/>
      <c r="Z74" s="854"/>
      <c r="AA74" s="138"/>
    </row>
    <row r="75" customHeight="1" spans="4:27">
      <c r="D75" s="150"/>
      <c r="E75" s="150"/>
      <c r="F75" s="150"/>
      <c r="G75" s="150"/>
      <c r="H75" s="150"/>
      <c r="I75" s="150"/>
      <c r="J75" s="150"/>
      <c r="K75" s="150"/>
      <c r="L75" s="150"/>
      <c r="M75" s="150"/>
      <c r="U75" s="138"/>
      <c r="V75" s="138"/>
      <c r="W75" s="138"/>
      <c r="X75" s="138"/>
      <c r="Y75" s="138"/>
      <c r="Z75" s="854"/>
      <c r="AA75" s="138"/>
    </row>
    <row r="76" customHeight="1" spans="4:27">
      <c r="D76" s="150"/>
      <c r="E76" s="150"/>
      <c r="F76" s="150"/>
      <c r="G76" s="150"/>
      <c r="H76" s="150"/>
      <c r="I76" s="150"/>
      <c r="J76" s="150"/>
      <c r="K76" s="150"/>
      <c r="L76" s="150"/>
      <c r="M76" s="150"/>
      <c r="U76" s="138"/>
      <c r="V76" s="138"/>
      <c r="W76" s="138"/>
      <c r="X76" s="138"/>
      <c r="Y76" s="138"/>
      <c r="Z76" s="854"/>
      <c r="AA76" s="138"/>
    </row>
    <row r="77" customHeight="1" spans="4:27">
      <c r="D77" s="150"/>
      <c r="E77" s="150"/>
      <c r="F77" s="150"/>
      <c r="G77" s="150"/>
      <c r="H77" s="150"/>
      <c r="I77" s="150"/>
      <c r="J77" s="150"/>
      <c r="K77" s="150"/>
      <c r="L77" s="150"/>
      <c r="M77" s="150"/>
      <c r="U77" s="138"/>
      <c r="V77" s="138"/>
      <c r="W77" s="138"/>
      <c r="X77" s="138"/>
      <c r="Y77" s="138"/>
      <c r="Z77" s="854"/>
      <c r="AA77" s="138"/>
    </row>
    <row r="78" customHeight="1" spans="4:27">
      <c r="D78" s="150"/>
      <c r="E78" s="150"/>
      <c r="F78" s="150"/>
      <c r="G78" s="150"/>
      <c r="H78" s="150"/>
      <c r="I78" s="150"/>
      <c r="J78" s="150"/>
      <c r="K78" s="150"/>
      <c r="L78" s="150"/>
      <c r="M78" s="150"/>
      <c r="U78" s="138"/>
      <c r="V78" s="138"/>
      <c r="W78" s="138"/>
      <c r="X78" s="138"/>
      <c r="Y78" s="138"/>
      <c r="Z78" s="854"/>
      <c r="AA78" s="138"/>
    </row>
    <row r="79" customHeight="1" spans="4:27">
      <c r="D79" s="150"/>
      <c r="E79" s="150"/>
      <c r="F79" s="150"/>
      <c r="G79" s="150"/>
      <c r="H79" s="150"/>
      <c r="I79" s="150"/>
      <c r="J79" s="150"/>
      <c r="K79" s="150"/>
      <c r="L79" s="150"/>
      <c r="M79" s="150"/>
      <c r="U79" s="138"/>
      <c r="V79" s="138"/>
      <c r="W79" s="138"/>
      <c r="X79" s="138"/>
      <c r="Y79" s="138"/>
      <c r="Z79" s="854"/>
      <c r="AA79" s="138"/>
    </row>
    <row r="80" customHeight="1" spans="4:27">
      <c r="D80" s="150"/>
      <c r="E80" s="150"/>
      <c r="F80" s="150"/>
      <c r="G80" s="150"/>
      <c r="H80" s="150"/>
      <c r="I80" s="150"/>
      <c r="J80" s="150"/>
      <c r="K80" s="150"/>
      <c r="L80" s="150"/>
      <c r="M80" s="150"/>
      <c r="U80" s="138"/>
      <c r="V80" s="138"/>
      <c r="W80" s="138"/>
      <c r="X80" s="138"/>
      <c r="Y80" s="138"/>
      <c r="Z80" s="854"/>
      <c r="AA80" s="138"/>
    </row>
    <row r="81" customHeight="1" spans="4:27">
      <c r="D81" s="150"/>
      <c r="E81" s="150"/>
      <c r="F81" s="150"/>
      <c r="G81" s="150"/>
      <c r="H81" s="150"/>
      <c r="I81" s="150"/>
      <c r="J81" s="150"/>
      <c r="K81" s="150"/>
      <c r="L81" s="150"/>
      <c r="M81" s="150"/>
      <c r="U81" s="138"/>
      <c r="V81" s="138"/>
      <c r="W81" s="138"/>
      <c r="X81" s="138"/>
      <c r="Y81" s="138"/>
      <c r="Z81" s="854"/>
      <c r="AA81" s="138"/>
    </row>
    <row r="82" customHeight="1" spans="4:27">
      <c r="D82" s="150"/>
      <c r="E82" s="150"/>
      <c r="F82" s="150"/>
      <c r="G82" s="150"/>
      <c r="H82" s="150"/>
      <c r="I82" s="150"/>
      <c r="J82" s="150"/>
      <c r="K82" s="150"/>
      <c r="L82" s="150"/>
      <c r="M82" s="150"/>
      <c r="U82" s="138"/>
      <c r="V82" s="138"/>
      <c r="W82" s="138"/>
      <c r="X82" s="138"/>
      <c r="Y82" s="138"/>
      <c r="Z82" s="854"/>
      <c r="AA82" s="138"/>
    </row>
    <row r="83" customHeight="1" spans="4:27">
      <c r="D83" s="150"/>
      <c r="E83" s="150"/>
      <c r="F83" s="150"/>
      <c r="G83" s="150"/>
      <c r="H83" s="150"/>
      <c r="I83" s="150"/>
      <c r="J83" s="150"/>
      <c r="K83" s="150"/>
      <c r="L83" s="150"/>
      <c r="M83" s="150"/>
      <c r="U83" s="138"/>
      <c r="V83" s="138"/>
      <c r="W83" s="138"/>
      <c r="X83" s="138"/>
      <c r="Y83" s="138"/>
      <c r="Z83" s="854"/>
      <c r="AA83" s="138"/>
    </row>
    <row r="84" customHeight="1" spans="4:27">
      <c r="D84" s="150"/>
      <c r="E84" s="150"/>
      <c r="F84" s="150"/>
      <c r="G84" s="150"/>
      <c r="H84" s="150"/>
      <c r="I84" s="150"/>
      <c r="J84" s="150"/>
      <c r="K84" s="150"/>
      <c r="L84" s="150"/>
      <c r="M84" s="150"/>
      <c r="U84" s="138"/>
      <c r="V84" s="138"/>
      <c r="W84" s="138"/>
      <c r="X84" s="138"/>
      <c r="Y84" s="138"/>
      <c r="Z84" s="854"/>
      <c r="AA84" s="138"/>
    </row>
    <row r="85" customHeight="1" spans="4:27">
      <c r="D85" s="150"/>
      <c r="E85" s="150"/>
      <c r="F85" s="150"/>
      <c r="G85" s="150"/>
      <c r="H85" s="150"/>
      <c r="I85" s="150"/>
      <c r="J85" s="150"/>
      <c r="K85" s="150"/>
      <c r="L85" s="150"/>
      <c r="M85" s="150"/>
      <c r="U85" s="138"/>
      <c r="V85" s="138"/>
      <c r="W85" s="138"/>
      <c r="X85" s="138"/>
      <c r="Y85" s="138"/>
      <c r="Z85" s="854"/>
      <c r="AA85" s="138"/>
    </row>
    <row r="86" customHeight="1" spans="4:27">
      <c r="D86" s="150"/>
      <c r="E86" s="150"/>
      <c r="F86" s="150"/>
      <c r="G86" s="150"/>
      <c r="H86" s="150"/>
      <c r="I86" s="150"/>
      <c r="J86" s="150"/>
      <c r="K86" s="150"/>
      <c r="L86" s="150"/>
      <c r="M86" s="150"/>
      <c r="U86" s="138"/>
      <c r="V86" s="138"/>
      <c r="W86" s="138"/>
      <c r="X86" s="138"/>
      <c r="Y86" s="138"/>
      <c r="Z86" s="854"/>
      <c r="AA86" s="138"/>
    </row>
    <row r="87" customHeight="1" spans="4:27">
      <c r="D87" s="150"/>
      <c r="E87" s="150"/>
      <c r="F87" s="150"/>
      <c r="G87" s="150"/>
      <c r="H87" s="150"/>
      <c r="I87" s="150"/>
      <c r="J87" s="150"/>
      <c r="K87" s="150"/>
      <c r="L87" s="150"/>
      <c r="M87" s="150"/>
      <c r="U87" s="138"/>
      <c r="V87" s="138"/>
      <c r="W87" s="138"/>
      <c r="X87" s="138"/>
      <c r="Y87" s="138"/>
      <c r="Z87" s="854"/>
      <c r="AA87" s="138"/>
    </row>
    <row r="88" customHeight="1" spans="4:27">
      <c r="D88" s="150"/>
      <c r="E88" s="150"/>
      <c r="F88" s="150"/>
      <c r="G88" s="150"/>
      <c r="H88" s="150"/>
      <c r="I88" s="150"/>
      <c r="J88" s="150"/>
      <c r="K88" s="150"/>
      <c r="L88" s="150"/>
      <c r="M88" s="150"/>
      <c r="U88" s="138"/>
      <c r="V88" s="138"/>
      <c r="W88" s="138"/>
      <c r="X88" s="138"/>
      <c r="Y88" s="138"/>
      <c r="Z88" s="854"/>
      <c r="AA88" s="138"/>
    </row>
  </sheetData>
  <mergeCells count="15">
    <mergeCell ref="A2:O2"/>
    <mergeCell ref="A3:O3"/>
    <mergeCell ref="D5:F5"/>
    <mergeCell ref="H5:J5"/>
    <mergeCell ref="K5:M5"/>
    <mergeCell ref="P5:Q5"/>
    <mergeCell ref="A27:B27"/>
    <mergeCell ref="A28:B28"/>
    <mergeCell ref="A29:B29"/>
    <mergeCell ref="A5:A6"/>
    <mergeCell ref="B5:B6"/>
    <mergeCell ref="C5:C6"/>
    <mergeCell ref="G5:G6"/>
    <mergeCell ref="N5:N6"/>
    <mergeCell ref="O5:O6"/>
  </mergeCells>
  <hyperlinks>
    <hyperlink ref="A1" location="索引目录!E23" display="返回索引页"/>
    <hyperlink ref="B1" location="存货汇总!B11" display="返回"/>
  </hyperlinks>
  <printOptions horizontalCentered="1"/>
  <pageMargins left="0.354166666666667" right="0.354166666666667" top="0.786805555555556" bottom="0.786805555555556" header="1.0625" footer="0.511805555555556"/>
  <pageSetup paperSize="9" scale="78" fitToHeight="0" orientation="landscape"/>
  <headerFooter alignWithMargins="0">
    <oddHeader>&amp;R&amp;"宋体,常规"&amp;10表&amp;"Times New Roman,常规"3-9-6
&amp;"宋体,常规"共&amp;"Times New Roman,常规"&amp;N&amp;"宋体,常规"页第&amp;"Times New Roman,常规"&amp;P&amp;"宋体,常规"页</oddHeader>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B29"/>
  <sheetViews>
    <sheetView workbookViewId="0">
      <selection activeCell="L19" sqref="L19"/>
    </sheetView>
  </sheetViews>
  <sheetFormatPr defaultColWidth="9" defaultRowHeight="12.75"/>
  <cols>
    <col min="1" max="1" width="4" style="799" customWidth="1"/>
    <col min="2" max="2" width="10" style="799" customWidth="1"/>
    <col min="3" max="4" width="7.08333333333333" style="799" customWidth="1"/>
    <col min="5" max="5" width="11.0833333333333" style="799" customWidth="1"/>
    <col min="6" max="7" width="7.08333333333333" style="799" customWidth="1"/>
    <col min="8" max="8" width="9.41666666666667" style="799" customWidth="1"/>
    <col min="9" max="10" width="7.08333333333333" style="799" customWidth="1"/>
    <col min="11" max="11" width="7.58333333333333" style="799" customWidth="1"/>
    <col min="12" max="12" width="10" style="799" customWidth="1" outlineLevel="1"/>
    <col min="13" max="13" width="4.91666666666667" style="799" customWidth="1" outlineLevel="1"/>
    <col min="14" max="14" width="5.5" style="799" customWidth="1" outlineLevel="1"/>
    <col min="15" max="15" width="8.41666666666667" style="799" customWidth="1" outlineLevel="1"/>
    <col min="16" max="16" width="5.58333333333333" style="799" customWidth="1" outlineLevel="1"/>
    <col min="17" max="17" width="7.41666666666667" style="799" customWidth="1" outlineLevel="1"/>
    <col min="18" max="18" width="5.08333333333333" style="799" customWidth="1"/>
    <col min="19" max="19" width="12.5833333333333" style="799" customWidth="1"/>
    <col min="20" max="20" width="5.08333333333333" style="799" customWidth="1"/>
    <col min="21" max="21" width="9.08333333333333" style="799" customWidth="1"/>
    <col min="22" max="22" width="7.08333333333333" style="799" customWidth="1"/>
    <col min="23" max="27" width="8.08333333333333" style="799" customWidth="1" outlineLevel="1"/>
    <col min="28" max="29" width="9.08333333333333" style="799" customWidth="1" outlineLevel="1"/>
    <col min="30" max="30" width="4.91666666666667" style="799" customWidth="1" outlineLevel="1"/>
    <col min="31" max="31" width="7" style="799" customWidth="1" outlineLevel="1"/>
    <col min="32" max="32" width="5.41666666666667" style="799" customWidth="1" outlineLevel="1"/>
    <col min="33" max="33" width="5" style="799" customWidth="1" outlineLevel="1"/>
    <col min="34" max="34" width="5.5" style="799" customWidth="1" outlineLevel="1"/>
    <col min="35" max="35" width="8.5" style="799" customWidth="1" outlineLevel="1"/>
    <col min="36" max="36" width="5.5" style="799" customWidth="1" outlineLevel="1"/>
    <col min="37" max="37" width="8.5" style="799" customWidth="1" outlineLevel="1"/>
    <col min="38" max="38" width="5.5" style="799" customWidth="1" outlineLevel="1"/>
    <col min="39" max="39" width="8.5" style="799" customWidth="1" outlineLevel="1"/>
    <col min="40" max="40" width="3.58333333333333" style="799" customWidth="1" outlineLevel="1"/>
    <col min="41" max="41" width="8.58333333333333" style="799" customWidth="1" outlineLevel="1"/>
    <col min="42" max="42" width="8.08333333333333" style="799" customWidth="1" outlineLevel="1"/>
    <col min="43" max="43" width="4.58333333333333" style="799" customWidth="1" outlineLevel="1"/>
    <col min="44" max="44" width="4.58333333333333" style="800" customWidth="1" outlineLevel="1"/>
    <col min="45" max="46" width="8.58333333333333" style="800" customWidth="1" outlineLevel="1"/>
    <col min="47" max="48" width="4.58333333333333" style="800" customWidth="1"/>
    <col min="49" max="49" width="8.58333333333333" style="800" customWidth="1"/>
    <col min="50" max="50" width="8" style="799" customWidth="1"/>
    <col min="51" max="51" width="4.58333333333333" style="800" customWidth="1"/>
    <col min="52" max="52" width="8.58333333333333" style="800" customWidth="1"/>
    <col min="53" max="53" width="5.41666666666667" style="800" customWidth="1"/>
    <col min="54" max="54" width="8.08333333333333" style="799" customWidth="1"/>
    <col min="55" max="256" width="9" style="799"/>
    <col min="257" max="257" width="4" style="799" customWidth="1"/>
    <col min="258" max="258" width="10" style="799" customWidth="1"/>
    <col min="259" max="260" width="7.08333333333333" style="799" customWidth="1"/>
    <col min="261" max="261" width="11.0833333333333" style="799" customWidth="1"/>
    <col min="262" max="263" width="7.08333333333333" style="799" customWidth="1"/>
    <col min="264" max="264" width="9.41666666666667" style="799" customWidth="1"/>
    <col min="265" max="266" width="7.08333333333333" style="799" customWidth="1"/>
    <col min="267" max="267" width="7.58333333333333" style="799" customWidth="1"/>
    <col min="268" max="268" width="10" style="799" customWidth="1"/>
    <col min="269" max="269" width="4.91666666666667" style="799" customWidth="1"/>
    <col min="270" max="270" width="5.5" style="799" customWidth="1"/>
    <col min="271" max="271" width="8.41666666666667" style="799" customWidth="1"/>
    <col min="272" max="272" width="5.58333333333333" style="799" customWidth="1"/>
    <col min="273" max="273" width="7.41666666666667" style="799" customWidth="1"/>
    <col min="274" max="274" width="5.08333333333333" style="799" customWidth="1"/>
    <col min="275" max="275" width="12.5833333333333" style="799" customWidth="1"/>
    <col min="276" max="276" width="5.08333333333333" style="799" customWidth="1"/>
    <col min="277" max="277" width="9.08333333333333" style="799" customWidth="1"/>
    <col min="278" max="278" width="7.08333333333333" style="799" customWidth="1"/>
    <col min="279" max="283" width="8.08333333333333" style="799" customWidth="1"/>
    <col min="284" max="285" width="9.08333333333333" style="799" customWidth="1"/>
    <col min="286" max="286" width="4.91666666666667" style="799" customWidth="1"/>
    <col min="287" max="287" width="7" style="799" customWidth="1"/>
    <col min="288" max="288" width="5.41666666666667" style="799" customWidth="1"/>
    <col min="289" max="289" width="5" style="799" customWidth="1"/>
    <col min="290" max="290" width="5.5" style="799" customWidth="1"/>
    <col min="291" max="291" width="8.5" style="799" customWidth="1"/>
    <col min="292" max="292" width="5.5" style="799" customWidth="1"/>
    <col min="293" max="293" width="8.5" style="799" customWidth="1"/>
    <col min="294" max="294" width="5.5" style="799" customWidth="1"/>
    <col min="295" max="295" width="8.5" style="799" customWidth="1"/>
    <col min="296" max="296" width="3.58333333333333" style="799" customWidth="1"/>
    <col min="297" max="297" width="8.58333333333333" style="799" customWidth="1"/>
    <col min="298" max="298" width="8.08333333333333" style="799" customWidth="1"/>
    <col min="299" max="300" width="4.58333333333333" style="799" customWidth="1"/>
    <col min="301" max="302" width="8.58333333333333" style="799" customWidth="1"/>
    <col min="303" max="304" width="4.58333333333333" style="799" customWidth="1"/>
    <col min="305" max="305" width="8.58333333333333" style="799" customWidth="1"/>
    <col min="306" max="306" width="8" style="799" customWidth="1"/>
    <col min="307" max="307" width="4.58333333333333" style="799" customWidth="1"/>
    <col min="308" max="308" width="8.58333333333333" style="799" customWidth="1"/>
    <col min="309" max="309" width="5.41666666666667" style="799" customWidth="1"/>
    <col min="310" max="310" width="8.08333333333333" style="799" customWidth="1"/>
    <col min="311" max="512" width="9" style="799"/>
    <col min="513" max="513" width="4" style="799" customWidth="1"/>
    <col min="514" max="514" width="10" style="799" customWidth="1"/>
    <col min="515" max="516" width="7.08333333333333" style="799" customWidth="1"/>
    <col min="517" max="517" width="11.0833333333333" style="799" customWidth="1"/>
    <col min="518" max="519" width="7.08333333333333" style="799" customWidth="1"/>
    <col min="520" max="520" width="9.41666666666667" style="799" customWidth="1"/>
    <col min="521" max="522" width="7.08333333333333" style="799" customWidth="1"/>
    <col min="523" max="523" width="7.58333333333333" style="799" customWidth="1"/>
    <col min="524" max="524" width="10" style="799" customWidth="1"/>
    <col min="525" max="525" width="4.91666666666667" style="799" customWidth="1"/>
    <col min="526" max="526" width="5.5" style="799" customWidth="1"/>
    <col min="527" max="527" width="8.41666666666667" style="799" customWidth="1"/>
    <col min="528" max="528" width="5.58333333333333" style="799" customWidth="1"/>
    <col min="529" max="529" width="7.41666666666667" style="799" customWidth="1"/>
    <col min="530" max="530" width="5.08333333333333" style="799" customWidth="1"/>
    <col min="531" max="531" width="12.5833333333333" style="799" customWidth="1"/>
    <col min="532" max="532" width="5.08333333333333" style="799" customWidth="1"/>
    <col min="533" max="533" width="9.08333333333333" style="799" customWidth="1"/>
    <col min="534" max="534" width="7.08333333333333" style="799" customWidth="1"/>
    <col min="535" max="539" width="8.08333333333333" style="799" customWidth="1"/>
    <col min="540" max="541" width="9.08333333333333" style="799" customWidth="1"/>
    <col min="542" max="542" width="4.91666666666667" style="799" customWidth="1"/>
    <col min="543" max="543" width="7" style="799" customWidth="1"/>
    <col min="544" max="544" width="5.41666666666667" style="799" customWidth="1"/>
    <col min="545" max="545" width="5" style="799" customWidth="1"/>
    <col min="546" max="546" width="5.5" style="799" customWidth="1"/>
    <col min="547" max="547" width="8.5" style="799" customWidth="1"/>
    <col min="548" max="548" width="5.5" style="799" customWidth="1"/>
    <col min="549" max="549" width="8.5" style="799" customWidth="1"/>
    <col min="550" max="550" width="5.5" style="799" customWidth="1"/>
    <col min="551" max="551" width="8.5" style="799" customWidth="1"/>
    <col min="552" max="552" width="3.58333333333333" style="799" customWidth="1"/>
    <col min="553" max="553" width="8.58333333333333" style="799" customWidth="1"/>
    <col min="554" max="554" width="8.08333333333333" style="799" customWidth="1"/>
    <col min="555" max="556" width="4.58333333333333" style="799" customWidth="1"/>
    <col min="557" max="558" width="8.58333333333333" style="799" customWidth="1"/>
    <col min="559" max="560" width="4.58333333333333" style="799" customWidth="1"/>
    <col min="561" max="561" width="8.58333333333333" style="799" customWidth="1"/>
    <col min="562" max="562" width="8" style="799" customWidth="1"/>
    <col min="563" max="563" width="4.58333333333333" style="799" customWidth="1"/>
    <col min="564" max="564" width="8.58333333333333" style="799" customWidth="1"/>
    <col min="565" max="565" width="5.41666666666667" style="799" customWidth="1"/>
    <col min="566" max="566" width="8.08333333333333" style="799" customWidth="1"/>
    <col min="567" max="768" width="9" style="799"/>
    <col min="769" max="769" width="4" style="799" customWidth="1"/>
    <col min="770" max="770" width="10" style="799" customWidth="1"/>
    <col min="771" max="772" width="7.08333333333333" style="799" customWidth="1"/>
    <col min="773" max="773" width="11.0833333333333" style="799" customWidth="1"/>
    <col min="774" max="775" width="7.08333333333333" style="799" customWidth="1"/>
    <col min="776" max="776" width="9.41666666666667" style="799" customWidth="1"/>
    <col min="777" max="778" width="7.08333333333333" style="799" customWidth="1"/>
    <col min="779" max="779" width="7.58333333333333" style="799" customWidth="1"/>
    <col min="780" max="780" width="10" style="799" customWidth="1"/>
    <col min="781" max="781" width="4.91666666666667" style="799" customWidth="1"/>
    <col min="782" max="782" width="5.5" style="799" customWidth="1"/>
    <col min="783" max="783" width="8.41666666666667" style="799" customWidth="1"/>
    <col min="784" max="784" width="5.58333333333333" style="799" customWidth="1"/>
    <col min="785" max="785" width="7.41666666666667" style="799" customWidth="1"/>
    <col min="786" max="786" width="5.08333333333333" style="799" customWidth="1"/>
    <col min="787" max="787" width="12.5833333333333" style="799" customWidth="1"/>
    <col min="788" max="788" width="5.08333333333333" style="799" customWidth="1"/>
    <col min="789" max="789" width="9.08333333333333" style="799" customWidth="1"/>
    <col min="790" max="790" width="7.08333333333333" style="799" customWidth="1"/>
    <col min="791" max="795" width="8.08333333333333" style="799" customWidth="1"/>
    <col min="796" max="797" width="9.08333333333333" style="799" customWidth="1"/>
    <col min="798" max="798" width="4.91666666666667" style="799" customWidth="1"/>
    <col min="799" max="799" width="7" style="799" customWidth="1"/>
    <col min="800" max="800" width="5.41666666666667" style="799" customWidth="1"/>
    <col min="801" max="801" width="5" style="799" customWidth="1"/>
    <col min="802" max="802" width="5.5" style="799" customWidth="1"/>
    <col min="803" max="803" width="8.5" style="799" customWidth="1"/>
    <col min="804" max="804" width="5.5" style="799" customWidth="1"/>
    <col min="805" max="805" width="8.5" style="799" customWidth="1"/>
    <col min="806" max="806" width="5.5" style="799" customWidth="1"/>
    <col min="807" max="807" width="8.5" style="799" customWidth="1"/>
    <col min="808" max="808" width="3.58333333333333" style="799" customWidth="1"/>
    <col min="809" max="809" width="8.58333333333333" style="799" customWidth="1"/>
    <col min="810" max="810" width="8.08333333333333" style="799" customWidth="1"/>
    <col min="811" max="812" width="4.58333333333333" style="799" customWidth="1"/>
    <col min="813" max="814" width="8.58333333333333" style="799" customWidth="1"/>
    <col min="815" max="816" width="4.58333333333333" style="799" customWidth="1"/>
    <col min="817" max="817" width="8.58333333333333" style="799" customWidth="1"/>
    <col min="818" max="818" width="8" style="799" customWidth="1"/>
    <col min="819" max="819" width="4.58333333333333" style="799" customWidth="1"/>
    <col min="820" max="820" width="8.58333333333333" style="799" customWidth="1"/>
    <col min="821" max="821" width="5.41666666666667" style="799" customWidth="1"/>
    <col min="822" max="822" width="8.08333333333333" style="799" customWidth="1"/>
    <col min="823" max="1024" width="9" style="799"/>
    <col min="1025" max="1025" width="4" style="799" customWidth="1"/>
    <col min="1026" max="1026" width="10" style="799" customWidth="1"/>
    <col min="1027" max="1028" width="7.08333333333333" style="799" customWidth="1"/>
    <col min="1029" max="1029" width="11.0833333333333" style="799" customWidth="1"/>
    <col min="1030" max="1031" width="7.08333333333333" style="799" customWidth="1"/>
    <col min="1032" max="1032" width="9.41666666666667" style="799" customWidth="1"/>
    <col min="1033" max="1034" width="7.08333333333333" style="799" customWidth="1"/>
    <col min="1035" max="1035" width="7.58333333333333" style="799" customWidth="1"/>
    <col min="1036" max="1036" width="10" style="799" customWidth="1"/>
    <col min="1037" max="1037" width="4.91666666666667" style="799" customWidth="1"/>
    <col min="1038" max="1038" width="5.5" style="799" customWidth="1"/>
    <col min="1039" max="1039" width="8.41666666666667" style="799" customWidth="1"/>
    <col min="1040" max="1040" width="5.58333333333333" style="799" customWidth="1"/>
    <col min="1041" max="1041" width="7.41666666666667" style="799" customWidth="1"/>
    <col min="1042" max="1042" width="5.08333333333333" style="799" customWidth="1"/>
    <col min="1043" max="1043" width="12.5833333333333" style="799" customWidth="1"/>
    <col min="1044" max="1044" width="5.08333333333333" style="799" customWidth="1"/>
    <col min="1045" max="1045" width="9.08333333333333" style="799" customWidth="1"/>
    <col min="1046" max="1046" width="7.08333333333333" style="799" customWidth="1"/>
    <col min="1047" max="1051" width="8.08333333333333" style="799" customWidth="1"/>
    <col min="1052" max="1053" width="9.08333333333333" style="799" customWidth="1"/>
    <col min="1054" max="1054" width="4.91666666666667" style="799" customWidth="1"/>
    <col min="1055" max="1055" width="7" style="799" customWidth="1"/>
    <col min="1056" max="1056" width="5.41666666666667" style="799" customWidth="1"/>
    <col min="1057" max="1057" width="5" style="799" customWidth="1"/>
    <col min="1058" max="1058" width="5.5" style="799" customWidth="1"/>
    <col min="1059" max="1059" width="8.5" style="799" customWidth="1"/>
    <col min="1060" max="1060" width="5.5" style="799" customWidth="1"/>
    <col min="1061" max="1061" width="8.5" style="799" customWidth="1"/>
    <col min="1062" max="1062" width="5.5" style="799" customWidth="1"/>
    <col min="1063" max="1063" width="8.5" style="799" customWidth="1"/>
    <col min="1064" max="1064" width="3.58333333333333" style="799" customWidth="1"/>
    <col min="1065" max="1065" width="8.58333333333333" style="799" customWidth="1"/>
    <col min="1066" max="1066" width="8.08333333333333" style="799" customWidth="1"/>
    <col min="1067" max="1068" width="4.58333333333333" style="799" customWidth="1"/>
    <col min="1069" max="1070" width="8.58333333333333" style="799" customWidth="1"/>
    <col min="1071" max="1072" width="4.58333333333333" style="799" customWidth="1"/>
    <col min="1073" max="1073" width="8.58333333333333" style="799" customWidth="1"/>
    <col min="1074" max="1074" width="8" style="799" customWidth="1"/>
    <col min="1075" max="1075" width="4.58333333333333" style="799" customWidth="1"/>
    <col min="1076" max="1076" width="8.58333333333333" style="799" customWidth="1"/>
    <col min="1077" max="1077" width="5.41666666666667" style="799" customWidth="1"/>
    <col min="1078" max="1078" width="8.08333333333333" style="799" customWidth="1"/>
    <col min="1079" max="1280" width="9" style="799"/>
    <col min="1281" max="1281" width="4" style="799" customWidth="1"/>
    <col min="1282" max="1282" width="10" style="799" customWidth="1"/>
    <col min="1283" max="1284" width="7.08333333333333" style="799" customWidth="1"/>
    <col min="1285" max="1285" width="11.0833333333333" style="799" customWidth="1"/>
    <col min="1286" max="1287" width="7.08333333333333" style="799" customWidth="1"/>
    <col min="1288" max="1288" width="9.41666666666667" style="799" customWidth="1"/>
    <col min="1289" max="1290" width="7.08333333333333" style="799" customWidth="1"/>
    <col min="1291" max="1291" width="7.58333333333333" style="799" customWidth="1"/>
    <col min="1292" max="1292" width="10" style="799" customWidth="1"/>
    <col min="1293" max="1293" width="4.91666666666667" style="799" customWidth="1"/>
    <col min="1294" max="1294" width="5.5" style="799" customWidth="1"/>
    <col min="1295" max="1295" width="8.41666666666667" style="799" customWidth="1"/>
    <col min="1296" max="1296" width="5.58333333333333" style="799" customWidth="1"/>
    <col min="1297" max="1297" width="7.41666666666667" style="799" customWidth="1"/>
    <col min="1298" max="1298" width="5.08333333333333" style="799" customWidth="1"/>
    <col min="1299" max="1299" width="12.5833333333333" style="799" customWidth="1"/>
    <col min="1300" max="1300" width="5.08333333333333" style="799" customWidth="1"/>
    <col min="1301" max="1301" width="9.08333333333333" style="799" customWidth="1"/>
    <col min="1302" max="1302" width="7.08333333333333" style="799" customWidth="1"/>
    <col min="1303" max="1307" width="8.08333333333333" style="799" customWidth="1"/>
    <col min="1308" max="1309" width="9.08333333333333" style="799" customWidth="1"/>
    <col min="1310" max="1310" width="4.91666666666667" style="799" customWidth="1"/>
    <col min="1311" max="1311" width="7" style="799" customWidth="1"/>
    <col min="1312" max="1312" width="5.41666666666667" style="799" customWidth="1"/>
    <col min="1313" max="1313" width="5" style="799" customWidth="1"/>
    <col min="1314" max="1314" width="5.5" style="799" customWidth="1"/>
    <col min="1315" max="1315" width="8.5" style="799" customWidth="1"/>
    <col min="1316" max="1316" width="5.5" style="799" customWidth="1"/>
    <col min="1317" max="1317" width="8.5" style="799" customWidth="1"/>
    <col min="1318" max="1318" width="5.5" style="799" customWidth="1"/>
    <col min="1319" max="1319" width="8.5" style="799" customWidth="1"/>
    <col min="1320" max="1320" width="3.58333333333333" style="799" customWidth="1"/>
    <col min="1321" max="1321" width="8.58333333333333" style="799" customWidth="1"/>
    <col min="1322" max="1322" width="8.08333333333333" style="799" customWidth="1"/>
    <col min="1323" max="1324" width="4.58333333333333" style="799" customWidth="1"/>
    <col min="1325" max="1326" width="8.58333333333333" style="799" customWidth="1"/>
    <col min="1327" max="1328" width="4.58333333333333" style="799" customWidth="1"/>
    <col min="1329" max="1329" width="8.58333333333333" style="799" customWidth="1"/>
    <col min="1330" max="1330" width="8" style="799" customWidth="1"/>
    <col min="1331" max="1331" width="4.58333333333333" style="799" customWidth="1"/>
    <col min="1332" max="1332" width="8.58333333333333" style="799" customWidth="1"/>
    <col min="1333" max="1333" width="5.41666666666667" style="799" customWidth="1"/>
    <col min="1334" max="1334" width="8.08333333333333" style="799" customWidth="1"/>
    <col min="1335" max="1536" width="9" style="799"/>
    <col min="1537" max="1537" width="4" style="799" customWidth="1"/>
    <col min="1538" max="1538" width="10" style="799" customWidth="1"/>
    <col min="1539" max="1540" width="7.08333333333333" style="799" customWidth="1"/>
    <col min="1541" max="1541" width="11.0833333333333" style="799" customWidth="1"/>
    <col min="1542" max="1543" width="7.08333333333333" style="799" customWidth="1"/>
    <col min="1544" max="1544" width="9.41666666666667" style="799" customWidth="1"/>
    <col min="1545" max="1546" width="7.08333333333333" style="799" customWidth="1"/>
    <col min="1547" max="1547" width="7.58333333333333" style="799" customWidth="1"/>
    <col min="1548" max="1548" width="10" style="799" customWidth="1"/>
    <col min="1549" max="1549" width="4.91666666666667" style="799" customWidth="1"/>
    <col min="1550" max="1550" width="5.5" style="799" customWidth="1"/>
    <col min="1551" max="1551" width="8.41666666666667" style="799" customWidth="1"/>
    <col min="1552" max="1552" width="5.58333333333333" style="799" customWidth="1"/>
    <col min="1553" max="1553" width="7.41666666666667" style="799" customWidth="1"/>
    <col min="1554" max="1554" width="5.08333333333333" style="799" customWidth="1"/>
    <col min="1555" max="1555" width="12.5833333333333" style="799" customWidth="1"/>
    <col min="1556" max="1556" width="5.08333333333333" style="799" customWidth="1"/>
    <col min="1557" max="1557" width="9.08333333333333" style="799" customWidth="1"/>
    <col min="1558" max="1558" width="7.08333333333333" style="799" customWidth="1"/>
    <col min="1559" max="1563" width="8.08333333333333" style="799" customWidth="1"/>
    <col min="1564" max="1565" width="9.08333333333333" style="799" customWidth="1"/>
    <col min="1566" max="1566" width="4.91666666666667" style="799" customWidth="1"/>
    <col min="1567" max="1567" width="7" style="799" customWidth="1"/>
    <col min="1568" max="1568" width="5.41666666666667" style="799" customWidth="1"/>
    <col min="1569" max="1569" width="5" style="799" customWidth="1"/>
    <col min="1570" max="1570" width="5.5" style="799" customWidth="1"/>
    <col min="1571" max="1571" width="8.5" style="799" customWidth="1"/>
    <col min="1572" max="1572" width="5.5" style="799" customWidth="1"/>
    <col min="1573" max="1573" width="8.5" style="799" customWidth="1"/>
    <col min="1574" max="1574" width="5.5" style="799" customWidth="1"/>
    <col min="1575" max="1575" width="8.5" style="799" customWidth="1"/>
    <col min="1576" max="1576" width="3.58333333333333" style="799" customWidth="1"/>
    <col min="1577" max="1577" width="8.58333333333333" style="799" customWidth="1"/>
    <col min="1578" max="1578" width="8.08333333333333" style="799" customWidth="1"/>
    <col min="1579" max="1580" width="4.58333333333333" style="799" customWidth="1"/>
    <col min="1581" max="1582" width="8.58333333333333" style="799" customWidth="1"/>
    <col min="1583" max="1584" width="4.58333333333333" style="799" customWidth="1"/>
    <col min="1585" max="1585" width="8.58333333333333" style="799" customWidth="1"/>
    <col min="1586" max="1586" width="8" style="799" customWidth="1"/>
    <col min="1587" max="1587" width="4.58333333333333" style="799" customWidth="1"/>
    <col min="1588" max="1588" width="8.58333333333333" style="799" customWidth="1"/>
    <col min="1589" max="1589" width="5.41666666666667" style="799" customWidth="1"/>
    <col min="1590" max="1590" width="8.08333333333333" style="799" customWidth="1"/>
    <col min="1591" max="1792" width="9" style="799"/>
    <col min="1793" max="1793" width="4" style="799" customWidth="1"/>
    <col min="1794" max="1794" width="10" style="799" customWidth="1"/>
    <col min="1795" max="1796" width="7.08333333333333" style="799" customWidth="1"/>
    <col min="1797" max="1797" width="11.0833333333333" style="799" customWidth="1"/>
    <col min="1798" max="1799" width="7.08333333333333" style="799" customWidth="1"/>
    <col min="1800" max="1800" width="9.41666666666667" style="799" customWidth="1"/>
    <col min="1801" max="1802" width="7.08333333333333" style="799" customWidth="1"/>
    <col min="1803" max="1803" width="7.58333333333333" style="799" customWidth="1"/>
    <col min="1804" max="1804" width="10" style="799" customWidth="1"/>
    <col min="1805" max="1805" width="4.91666666666667" style="799" customWidth="1"/>
    <col min="1806" max="1806" width="5.5" style="799" customWidth="1"/>
    <col min="1807" max="1807" width="8.41666666666667" style="799" customWidth="1"/>
    <col min="1808" max="1808" width="5.58333333333333" style="799" customWidth="1"/>
    <col min="1809" max="1809" width="7.41666666666667" style="799" customWidth="1"/>
    <col min="1810" max="1810" width="5.08333333333333" style="799" customWidth="1"/>
    <col min="1811" max="1811" width="12.5833333333333" style="799" customWidth="1"/>
    <col min="1812" max="1812" width="5.08333333333333" style="799" customWidth="1"/>
    <col min="1813" max="1813" width="9.08333333333333" style="799" customWidth="1"/>
    <col min="1814" max="1814" width="7.08333333333333" style="799" customWidth="1"/>
    <col min="1815" max="1819" width="8.08333333333333" style="799" customWidth="1"/>
    <col min="1820" max="1821" width="9.08333333333333" style="799" customWidth="1"/>
    <col min="1822" max="1822" width="4.91666666666667" style="799" customWidth="1"/>
    <col min="1823" max="1823" width="7" style="799" customWidth="1"/>
    <col min="1824" max="1824" width="5.41666666666667" style="799" customWidth="1"/>
    <col min="1825" max="1825" width="5" style="799" customWidth="1"/>
    <col min="1826" max="1826" width="5.5" style="799" customWidth="1"/>
    <col min="1827" max="1827" width="8.5" style="799" customWidth="1"/>
    <col min="1828" max="1828" width="5.5" style="799" customWidth="1"/>
    <col min="1829" max="1829" width="8.5" style="799" customWidth="1"/>
    <col min="1830" max="1830" width="5.5" style="799" customWidth="1"/>
    <col min="1831" max="1831" width="8.5" style="799" customWidth="1"/>
    <col min="1832" max="1832" width="3.58333333333333" style="799" customWidth="1"/>
    <col min="1833" max="1833" width="8.58333333333333" style="799" customWidth="1"/>
    <col min="1834" max="1834" width="8.08333333333333" style="799" customWidth="1"/>
    <col min="1835" max="1836" width="4.58333333333333" style="799" customWidth="1"/>
    <col min="1837" max="1838" width="8.58333333333333" style="799" customWidth="1"/>
    <col min="1839" max="1840" width="4.58333333333333" style="799" customWidth="1"/>
    <col min="1841" max="1841" width="8.58333333333333" style="799" customWidth="1"/>
    <col min="1842" max="1842" width="8" style="799" customWidth="1"/>
    <col min="1843" max="1843" width="4.58333333333333" style="799" customWidth="1"/>
    <col min="1844" max="1844" width="8.58333333333333" style="799" customWidth="1"/>
    <col min="1845" max="1845" width="5.41666666666667" style="799" customWidth="1"/>
    <col min="1846" max="1846" width="8.08333333333333" style="799" customWidth="1"/>
    <col min="1847" max="2048" width="9" style="799"/>
    <col min="2049" max="2049" width="4" style="799" customWidth="1"/>
    <col min="2050" max="2050" width="10" style="799" customWidth="1"/>
    <col min="2051" max="2052" width="7.08333333333333" style="799" customWidth="1"/>
    <col min="2053" max="2053" width="11.0833333333333" style="799" customWidth="1"/>
    <col min="2054" max="2055" width="7.08333333333333" style="799" customWidth="1"/>
    <col min="2056" max="2056" width="9.41666666666667" style="799" customWidth="1"/>
    <col min="2057" max="2058" width="7.08333333333333" style="799" customWidth="1"/>
    <col min="2059" max="2059" width="7.58333333333333" style="799" customWidth="1"/>
    <col min="2060" max="2060" width="10" style="799" customWidth="1"/>
    <col min="2061" max="2061" width="4.91666666666667" style="799" customWidth="1"/>
    <col min="2062" max="2062" width="5.5" style="799" customWidth="1"/>
    <col min="2063" max="2063" width="8.41666666666667" style="799" customWidth="1"/>
    <col min="2064" max="2064" width="5.58333333333333" style="799" customWidth="1"/>
    <col min="2065" max="2065" width="7.41666666666667" style="799" customWidth="1"/>
    <col min="2066" max="2066" width="5.08333333333333" style="799" customWidth="1"/>
    <col min="2067" max="2067" width="12.5833333333333" style="799" customWidth="1"/>
    <col min="2068" max="2068" width="5.08333333333333" style="799" customWidth="1"/>
    <col min="2069" max="2069" width="9.08333333333333" style="799" customWidth="1"/>
    <col min="2070" max="2070" width="7.08333333333333" style="799" customWidth="1"/>
    <col min="2071" max="2075" width="8.08333333333333" style="799" customWidth="1"/>
    <col min="2076" max="2077" width="9.08333333333333" style="799" customWidth="1"/>
    <col min="2078" max="2078" width="4.91666666666667" style="799" customWidth="1"/>
    <col min="2079" max="2079" width="7" style="799" customWidth="1"/>
    <col min="2080" max="2080" width="5.41666666666667" style="799" customWidth="1"/>
    <col min="2081" max="2081" width="5" style="799" customWidth="1"/>
    <col min="2082" max="2082" width="5.5" style="799" customWidth="1"/>
    <col min="2083" max="2083" width="8.5" style="799" customWidth="1"/>
    <col min="2084" max="2084" width="5.5" style="799" customWidth="1"/>
    <col min="2085" max="2085" width="8.5" style="799" customWidth="1"/>
    <col min="2086" max="2086" width="5.5" style="799" customWidth="1"/>
    <col min="2087" max="2087" width="8.5" style="799" customWidth="1"/>
    <col min="2088" max="2088" width="3.58333333333333" style="799" customWidth="1"/>
    <col min="2089" max="2089" width="8.58333333333333" style="799" customWidth="1"/>
    <col min="2090" max="2090" width="8.08333333333333" style="799" customWidth="1"/>
    <col min="2091" max="2092" width="4.58333333333333" style="799" customWidth="1"/>
    <col min="2093" max="2094" width="8.58333333333333" style="799" customWidth="1"/>
    <col min="2095" max="2096" width="4.58333333333333" style="799" customWidth="1"/>
    <col min="2097" max="2097" width="8.58333333333333" style="799" customWidth="1"/>
    <col min="2098" max="2098" width="8" style="799" customWidth="1"/>
    <col min="2099" max="2099" width="4.58333333333333" style="799" customWidth="1"/>
    <col min="2100" max="2100" width="8.58333333333333" style="799" customWidth="1"/>
    <col min="2101" max="2101" width="5.41666666666667" style="799" customWidth="1"/>
    <col min="2102" max="2102" width="8.08333333333333" style="799" customWidth="1"/>
    <col min="2103" max="2304" width="9" style="799"/>
    <col min="2305" max="2305" width="4" style="799" customWidth="1"/>
    <col min="2306" max="2306" width="10" style="799" customWidth="1"/>
    <col min="2307" max="2308" width="7.08333333333333" style="799" customWidth="1"/>
    <col min="2309" max="2309" width="11.0833333333333" style="799" customWidth="1"/>
    <col min="2310" max="2311" width="7.08333333333333" style="799" customWidth="1"/>
    <col min="2312" max="2312" width="9.41666666666667" style="799" customWidth="1"/>
    <col min="2313" max="2314" width="7.08333333333333" style="799" customWidth="1"/>
    <col min="2315" max="2315" width="7.58333333333333" style="799" customWidth="1"/>
    <col min="2316" max="2316" width="10" style="799" customWidth="1"/>
    <col min="2317" max="2317" width="4.91666666666667" style="799" customWidth="1"/>
    <col min="2318" max="2318" width="5.5" style="799" customWidth="1"/>
    <col min="2319" max="2319" width="8.41666666666667" style="799" customWidth="1"/>
    <col min="2320" max="2320" width="5.58333333333333" style="799" customWidth="1"/>
    <col min="2321" max="2321" width="7.41666666666667" style="799" customWidth="1"/>
    <col min="2322" max="2322" width="5.08333333333333" style="799" customWidth="1"/>
    <col min="2323" max="2323" width="12.5833333333333" style="799" customWidth="1"/>
    <col min="2324" max="2324" width="5.08333333333333" style="799" customWidth="1"/>
    <col min="2325" max="2325" width="9.08333333333333" style="799" customWidth="1"/>
    <col min="2326" max="2326" width="7.08333333333333" style="799" customWidth="1"/>
    <col min="2327" max="2331" width="8.08333333333333" style="799" customWidth="1"/>
    <col min="2332" max="2333" width="9.08333333333333" style="799" customWidth="1"/>
    <col min="2334" max="2334" width="4.91666666666667" style="799" customWidth="1"/>
    <col min="2335" max="2335" width="7" style="799" customWidth="1"/>
    <col min="2336" max="2336" width="5.41666666666667" style="799" customWidth="1"/>
    <col min="2337" max="2337" width="5" style="799" customWidth="1"/>
    <col min="2338" max="2338" width="5.5" style="799" customWidth="1"/>
    <col min="2339" max="2339" width="8.5" style="799" customWidth="1"/>
    <col min="2340" max="2340" width="5.5" style="799" customWidth="1"/>
    <col min="2341" max="2341" width="8.5" style="799" customWidth="1"/>
    <col min="2342" max="2342" width="5.5" style="799" customWidth="1"/>
    <col min="2343" max="2343" width="8.5" style="799" customWidth="1"/>
    <col min="2344" max="2344" width="3.58333333333333" style="799" customWidth="1"/>
    <col min="2345" max="2345" width="8.58333333333333" style="799" customWidth="1"/>
    <col min="2346" max="2346" width="8.08333333333333" style="799" customWidth="1"/>
    <col min="2347" max="2348" width="4.58333333333333" style="799" customWidth="1"/>
    <col min="2349" max="2350" width="8.58333333333333" style="799" customWidth="1"/>
    <col min="2351" max="2352" width="4.58333333333333" style="799" customWidth="1"/>
    <col min="2353" max="2353" width="8.58333333333333" style="799" customWidth="1"/>
    <col min="2354" max="2354" width="8" style="799" customWidth="1"/>
    <col min="2355" max="2355" width="4.58333333333333" style="799" customWidth="1"/>
    <col min="2356" max="2356" width="8.58333333333333" style="799" customWidth="1"/>
    <col min="2357" max="2357" width="5.41666666666667" style="799" customWidth="1"/>
    <col min="2358" max="2358" width="8.08333333333333" style="799" customWidth="1"/>
    <col min="2359" max="2560" width="9" style="799"/>
    <col min="2561" max="2561" width="4" style="799" customWidth="1"/>
    <col min="2562" max="2562" width="10" style="799" customWidth="1"/>
    <col min="2563" max="2564" width="7.08333333333333" style="799" customWidth="1"/>
    <col min="2565" max="2565" width="11.0833333333333" style="799" customWidth="1"/>
    <col min="2566" max="2567" width="7.08333333333333" style="799" customWidth="1"/>
    <col min="2568" max="2568" width="9.41666666666667" style="799" customWidth="1"/>
    <col min="2569" max="2570" width="7.08333333333333" style="799" customWidth="1"/>
    <col min="2571" max="2571" width="7.58333333333333" style="799" customWidth="1"/>
    <col min="2572" max="2572" width="10" style="799" customWidth="1"/>
    <col min="2573" max="2573" width="4.91666666666667" style="799" customWidth="1"/>
    <col min="2574" max="2574" width="5.5" style="799" customWidth="1"/>
    <col min="2575" max="2575" width="8.41666666666667" style="799" customWidth="1"/>
    <col min="2576" max="2576" width="5.58333333333333" style="799" customWidth="1"/>
    <col min="2577" max="2577" width="7.41666666666667" style="799" customWidth="1"/>
    <col min="2578" max="2578" width="5.08333333333333" style="799" customWidth="1"/>
    <col min="2579" max="2579" width="12.5833333333333" style="799" customWidth="1"/>
    <col min="2580" max="2580" width="5.08333333333333" style="799" customWidth="1"/>
    <col min="2581" max="2581" width="9.08333333333333" style="799" customWidth="1"/>
    <col min="2582" max="2582" width="7.08333333333333" style="799" customWidth="1"/>
    <col min="2583" max="2587" width="8.08333333333333" style="799" customWidth="1"/>
    <col min="2588" max="2589" width="9.08333333333333" style="799" customWidth="1"/>
    <col min="2590" max="2590" width="4.91666666666667" style="799" customWidth="1"/>
    <col min="2591" max="2591" width="7" style="799" customWidth="1"/>
    <col min="2592" max="2592" width="5.41666666666667" style="799" customWidth="1"/>
    <col min="2593" max="2593" width="5" style="799" customWidth="1"/>
    <col min="2594" max="2594" width="5.5" style="799" customWidth="1"/>
    <col min="2595" max="2595" width="8.5" style="799" customWidth="1"/>
    <col min="2596" max="2596" width="5.5" style="799" customWidth="1"/>
    <col min="2597" max="2597" width="8.5" style="799" customWidth="1"/>
    <col min="2598" max="2598" width="5.5" style="799" customWidth="1"/>
    <col min="2599" max="2599" width="8.5" style="799" customWidth="1"/>
    <col min="2600" max="2600" width="3.58333333333333" style="799" customWidth="1"/>
    <col min="2601" max="2601" width="8.58333333333333" style="799" customWidth="1"/>
    <col min="2602" max="2602" width="8.08333333333333" style="799" customWidth="1"/>
    <col min="2603" max="2604" width="4.58333333333333" style="799" customWidth="1"/>
    <col min="2605" max="2606" width="8.58333333333333" style="799" customWidth="1"/>
    <col min="2607" max="2608" width="4.58333333333333" style="799" customWidth="1"/>
    <col min="2609" max="2609" width="8.58333333333333" style="799" customWidth="1"/>
    <col min="2610" max="2610" width="8" style="799" customWidth="1"/>
    <col min="2611" max="2611" width="4.58333333333333" style="799" customWidth="1"/>
    <col min="2612" max="2612" width="8.58333333333333" style="799" customWidth="1"/>
    <col min="2613" max="2613" width="5.41666666666667" style="799" customWidth="1"/>
    <col min="2614" max="2614" width="8.08333333333333" style="799" customWidth="1"/>
    <col min="2615" max="2816" width="9" style="799"/>
    <col min="2817" max="2817" width="4" style="799" customWidth="1"/>
    <col min="2818" max="2818" width="10" style="799" customWidth="1"/>
    <col min="2819" max="2820" width="7.08333333333333" style="799" customWidth="1"/>
    <col min="2821" max="2821" width="11.0833333333333" style="799" customWidth="1"/>
    <col min="2822" max="2823" width="7.08333333333333" style="799" customWidth="1"/>
    <col min="2824" max="2824" width="9.41666666666667" style="799" customWidth="1"/>
    <col min="2825" max="2826" width="7.08333333333333" style="799" customWidth="1"/>
    <col min="2827" max="2827" width="7.58333333333333" style="799" customWidth="1"/>
    <col min="2828" max="2828" width="10" style="799" customWidth="1"/>
    <col min="2829" max="2829" width="4.91666666666667" style="799" customWidth="1"/>
    <col min="2830" max="2830" width="5.5" style="799" customWidth="1"/>
    <col min="2831" max="2831" width="8.41666666666667" style="799" customWidth="1"/>
    <col min="2832" max="2832" width="5.58333333333333" style="799" customWidth="1"/>
    <col min="2833" max="2833" width="7.41666666666667" style="799" customWidth="1"/>
    <col min="2834" max="2834" width="5.08333333333333" style="799" customWidth="1"/>
    <col min="2835" max="2835" width="12.5833333333333" style="799" customWidth="1"/>
    <col min="2836" max="2836" width="5.08333333333333" style="799" customWidth="1"/>
    <col min="2837" max="2837" width="9.08333333333333" style="799" customWidth="1"/>
    <col min="2838" max="2838" width="7.08333333333333" style="799" customWidth="1"/>
    <col min="2839" max="2843" width="8.08333333333333" style="799" customWidth="1"/>
    <col min="2844" max="2845" width="9.08333333333333" style="799" customWidth="1"/>
    <col min="2846" max="2846" width="4.91666666666667" style="799" customWidth="1"/>
    <col min="2847" max="2847" width="7" style="799" customWidth="1"/>
    <col min="2848" max="2848" width="5.41666666666667" style="799" customWidth="1"/>
    <col min="2849" max="2849" width="5" style="799" customWidth="1"/>
    <col min="2850" max="2850" width="5.5" style="799" customWidth="1"/>
    <col min="2851" max="2851" width="8.5" style="799" customWidth="1"/>
    <col min="2852" max="2852" width="5.5" style="799" customWidth="1"/>
    <col min="2853" max="2853" width="8.5" style="799" customWidth="1"/>
    <col min="2854" max="2854" width="5.5" style="799" customWidth="1"/>
    <col min="2855" max="2855" width="8.5" style="799" customWidth="1"/>
    <col min="2856" max="2856" width="3.58333333333333" style="799" customWidth="1"/>
    <col min="2857" max="2857" width="8.58333333333333" style="799" customWidth="1"/>
    <col min="2858" max="2858" width="8.08333333333333" style="799" customWidth="1"/>
    <col min="2859" max="2860" width="4.58333333333333" style="799" customWidth="1"/>
    <col min="2861" max="2862" width="8.58333333333333" style="799" customWidth="1"/>
    <col min="2863" max="2864" width="4.58333333333333" style="799" customWidth="1"/>
    <col min="2865" max="2865" width="8.58333333333333" style="799" customWidth="1"/>
    <col min="2866" max="2866" width="8" style="799" customWidth="1"/>
    <col min="2867" max="2867" width="4.58333333333333" style="799" customWidth="1"/>
    <col min="2868" max="2868" width="8.58333333333333" style="799" customWidth="1"/>
    <col min="2869" max="2869" width="5.41666666666667" style="799" customWidth="1"/>
    <col min="2870" max="2870" width="8.08333333333333" style="799" customWidth="1"/>
    <col min="2871" max="3072" width="9" style="799"/>
    <col min="3073" max="3073" width="4" style="799" customWidth="1"/>
    <col min="3074" max="3074" width="10" style="799" customWidth="1"/>
    <col min="3075" max="3076" width="7.08333333333333" style="799" customWidth="1"/>
    <col min="3077" max="3077" width="11.0833333333333" style="799" customWidth="1"/>
    <col min="3078" max="3079" width="7.08333333333333" style="799" customWidth="1"/>
    <col min="3080" max="3080" width="9.41666666666667" style="799" customWidth="1"/>
    <col min="3081" max="3082" width="7.08333333333333" style="799" customWidth="1"/>
    <col min="3083" max="3083" width="7.58333333333333" style="799" customWidth="1"/>
    <col min="3084" max="3084" width="10" style="799" customWidth="1"/>
    <col min="3085" max="3085" width="4.91666666666667" style="799" customWidth="1"/>
    <col min="3086" max="3086" width="5.5" style="799" customWidth="1"/>
    <col min="3087" max="3087" width="8.41666666666667" style="799" customWidth="1"/>
    <col min="3088" max="3088" width="5.58333333333333" style="799" customWidth="1"/>
    <col min="3089" max="3089" width="7.41666666666667" style="799" customWidth="1"/>
    <col min="3090" max="3090" width="5.08333333333333" style="799" customWidth="1"/>
    <col min="3091" max="3091" width="12.5833333333333" style="799" customWidth="1"/>
    <col min="3092" max="3092" width="5.08333333333333" style="799" customWidth="1"/>
    <col min="3093" max="3093" width="9.08333333333333" style="799" customWidth="1"/>
    <col min="3094" max="3094" width="7.08333333333333" style="799" customWidth="1"/>
    <col min="3095" max="3099" width="8.08333333333333" style="799" customWidth="1"/>
    <col min="3100" max="3101" width="9.08333333333333" style="799" customWidth="1"/>
    <col min="3102" max="3102" width="4.91666666666667" style="799" customWidth="1"/>
    <col min="3103" max="3103" width="7" style="799" customWidth="1"/>
    <col min="3104" max="3104" width="5.41666666666667" style="799" customWidth="1"/>
    <col min="3105" max="3105" width="5" style="799" customWidth="1"/>
    <col min="3106" max="3106" width="5.5" style="799" customWidth="1"/>
    <col min="3107" max="3107" width="8.5" style="799" customWidth="1"/>
    <col min="3108" max="3108" width="5.5" style="799" customWidth="1"/>
    <col min="3109" max="3109" width="8.5" style="799" customWidth="1"/>
    <col min="3110" max="3110" width="5.5" style="799" customWidth="1"/>
    <col min="3111" max="3111" width="8.5" style="799" customWidth="1"/>
    <col min="3112" max="3112" width="3.58333333333333" style="799" customWidth="1"/>
    <col min="3113" max="3113" width="8.58333333333333" style="799" customWidth="1"/>
    <col min="3114" max="3114" width="8.08333333333333" style="799" customWidth="1"/>
    <col min="3115" max="3116" width="4.58333333333333" style="799" customWidth="1"/>
    <col min="3117" max="3118" width="8.58333333333333" style="799" customWidth="1"/>
    <col min="3119" max="3120" width="4.58333333333333" style="799" customWidth="1"/>
    <col min="3121" max="3121" width="8.58333333333333" style="799" customWidth="1"/>
    <col min="3122" max="3122" width="8" style="799" customWidth="1"/>
    <col min="3123" max="3123" width="4.58333333333333" style="799" customWidth="1"/>
    <col min="3124" max="3124" width="8.58333333333333" style="799" customWidth="1"/>
    <col min="3125" max="3125" width="5.41666666666667" style="799" customWidth="1"/>
    <col min="3126" max="3126" width="8.08333333333333" style="799" customWidth="1"/>
    <col min="3127" max="3328" width="9" style="799"/>
    <col min="3329" max="3329" width="4" style="799" customWidth="1"/>
    <col min="3330" max="3330" width="10" style="799" customWidth="1"/>
    <col min="3331" max="3332" width="7.08333333333333" style="799" customWidth="1"/>
    <col min="3333" max="3333" width="11.0833333333333" style="799" customWidth="1"/>
    <col min="3334" max="3335" width="7.08333333333333" style="799" customWidth="1"/>
    <col min="3336" max="3336" width="9.41666666666667" style="799" customWidth="1"/>
    <col min="3337" max="3338" width="7.08333333333333" style="799" customWidth="1"/>
    <col min="3339" max="3339" width="7.58333333333333" style="799" customWidth="1"/>
    <col min="3340" max="3340" width="10" style="799" customWidth="1"/>
    <col min="3341" max="3341" width="4.91666666666667" style="799" customWidth="1"/>
    <col min="3342" max="3342" width="5.5" style="799" customWidth="1"/>
    <col min="3343" max="3343" width="8.41666666666667" style="799" customWidth="1"/>
    <col min="3344" max="3344" width="5.58333333333333" style="799" customWidth="1"/>
    <col min="3345" max="3345" width="7.41666666666667" style="799" customWidth="1"/>
    <col min="3346" max="3346" width="5.08333333333333" style="799" customWidth="1"/>
    <col min="3347" max="3347" width="12.5833333333333" style="799" customWidth="1"/>
    <col min="3348" max="3348" width="5.08333333333333" style="799" customWidth="1"/>
    <col min="3349" max="3349" width="9.08333333333333" style="799" customWidth="1"/>
    <col min="3350" max="3350" width="7.08333333333333" style="799" customWidth="1"/>
    <col min="3351" max="3355" width="8.08333333333333" style="799" customWidth="1"/>
    <col min="3356" max="3357" width="9.08333333333333" style="799" customWidth="1"/>
    <col min="3358" max="3358" width="4.91666666666667" style="799" customWidth="1"/>
    <col min="3359" max="3359" width="7" style="799" customWidth="1"/>
    <col min="3360" max="3360" width="5.41666666666667" style="799" customWidth="1"/>
    <col min="3361" max="3361" width="5" style="799" customWidth="1"/>
    <col min="3362" max="3362" width="5.5" style="799" customWidth="1"/>
    <col min="3363" max="3363" width="8.5" style="799" customWidth="1"/>
    <col min="3364" max="3364" width="5.5" style="799" customWidth="1"/>
    <col min="3365" max="3365" width="8.5" style="799" customWidth="1"/>
    <col min="3366" max="3366" width="5.5" style="799" customWidth="1"/>
    <col min="3367" max="3367" width="8.5" style="799" customWidth="1"/>
    <col min="3368" max="3368" width="3.58333333333333" style="799" customWidth="1"/>
    <col min="3369" max="3369" width="8.58333333333333" style="799" customWidth="1"/>
    <col min="3370" max="3370" width="8.08333333333333" style="799" customWidth="1"/>
    <col min="3371" max="3372" width="4.58333333333333" style="799" customWidth="1"/>
    <col min="3373" max="3374" width="8.58333333333333" style="799" customWidth="1"/>
    <col min="3375" max="3376" width="4.58333333333333" style="799" customWidth="1"/>
    <col min="3377" max="3377" width="8.58333333333333" style="799" customWidth="1"/>
    <col min="3378" max="3378" width="8" style="799" customWidth="1"/>
    <col min="3379" max="3379" width="4.58333333333333" style="799" customWidth="1"/>
    <col min="3380" max="3380" width="8.58333333333333" style="799" customWidth="1"/>
    <col min="3381" max="3381" width="5.41666666666667" style="799" customWidth="1"/>
    <col min="3382" max="3382" width="8.08333333333333" style="799" customWidth="1"/>
    <col min="3383" max="3584" width="9" style="799"/>
    <col min="3585" max="3585" width="4" style="799" customWidth="1"/>
    <col min="3586" max="3586" width="10" style="799" customWidth="1"/>
    <col min="3587" max="3588" width="7.08333333333333" style="799" customWidth="1"/>
    <col min="3589" max="3589" width="11.0833333333333" style="799" customWidth="1"/>
    <col min="3590" max="3591" width="7.08333333333333" style="799" customWidth="1"/>
    <col min="3592" max="3592" width="9.41666666666667" style="799" customWidth="1"/>
    <col min="3593" max="3594" width="7.08333333333333" style="799" customWidth="1"/>
    <col min="3595" max="3595" width="7.58333333333333" style="799" customWidth="1"/>
    <col min="3596" max="3596" width="10" style="799" customWidth="1"/>
    <col min="3597" max="3597" width="4.91666666666667" style="799" customWidth="1"/>
    <col min="3598" max="3598" width="5.5" style="799" customWidth="1"/>
    <col min="3599" max="3599" width="8.41666666666667" style="799" customWidth="1"/>
    <col min="3600" max="3600" width="5.58333333333333" style="799" customWidth="1"/>
    <col min="3601" max="3601" width="7.41666666666667" style="799" customWidth="1"/>
    <col min="3602" max="3602" width="5.08333333333333" style="799" customWidth="1"/>
    <col min="3603" max="3603" width="12.5833333333333" style="799" customWidth="1"/>
    <col min="3604" max="3604" width="5.08333333333333" style="799" customWidth="1"/>
    <col min="3605" max="3605" width="9.08333333333333" style="799" customWidth="1"/>
    <col min="3606" max="3606" width="7.08333333333333" style="799" customWidth="1"/>
    <col min="3607" max="3611" width="8.08333333333333" style="799" customWidth="1"/>
    <col min="3612" max="3613" width="9.08333333333333" style="799" customWidth="1"/>
    <col min="3614" max="3614" width="4.91666666666667" style="799" customWidth="1"/>
    <col min="3615" max="3615" width="7" style="799" customWidth="1"/>
    <col min="3616" max="3616" width="5.41666666666667" style="799" customWidth="1"/>
    <col min="3617" max="3617" width="5" style="799" customWidth="1"/>
    <col min="3618" max="3618" width="5.5" style="799" customWidth="1"/>
    <col min="3619" max="3619" width="8.5" style="799" customWidth="1"/>
    <col min="3620" max="3620" width="5.5" style="799" customWidth="1"/>
    <col min="3621" max="3621" width="8.5" style="799" customWidth="1"/>
    <col min="3622" max="3622" width="5.5" style="799" customWidth="1"/>
    <col min="3623" max="3623" width="8.5" style="799" customWidth="1"/>
    <col min="3624" max="3624" width="3.58333333333333" style="799" customWidth="1"/>
    <col min="3625" max="3625" width="8.58333333333333" style="799" customWidth="1"/>
    <col min="3626" max="3626" width="8.08333333333333" style="799" customWidth="1"/>
    <col min="3627" max="3628" width="4.58333333333333" style="799" customWidth="1"/>
    <col min="3629" max="3630" width="8.58333333333333" style="799" customWidth="1"/>
    <col min="3631" max="3632" width="4.58333333333333" style="799" customWidth="1"/>
    <col min="3633" max="3633" width="8.58333333333333" style="799" customWidth="1"/>
    <col min="3634" max="3634" width="8" style="799" customWidth="1"/>
    <col min="3635" max="3635" width="4.58333333333333" style="799" customWidth="1"/>
    <col min="3636" max="3636" width="8.58333333333333" style="799" customWidth="1"/>
    <col min="3637" max="3637" width="5.41666666666667" style="799" customWidth="1"/>
    <col min="3638" max="3638" width="8.08333333333333" style="799" customWidth="1"/>
    <col min="3639" max="3840" width="9" style="799"/>
    <col min="3841" max="3841" width="4" style="799" customWidth="1"/>
    <col min="3842" max="3842" width="10" style="799" customWidth="1"/>
    <col min="3843" max="3844" width="7.08333333333333" style="799" customWidth="1"/>
    <col min="3845" max="3845" width="11.0833333333333" style="799" customWidth="1"/>
    <col min="3846" max="3847" width="7.08333333333333" style="799" customWidth="1"/>
    <col min="3848" max="3848" width="9.41666666666667" style="799" customWidth="1"/>
    <col min="3849" max="3850" width="7.08333333333333" style="799" customWidth="1"/>
    <col min="3851" max="3851" width="7.58333333333333" style="799" customWidth="1"/>
    <col min="3852" max="3852" width="10" style="799" customWidth="1"/>
    <col min="3853" max="3853" width="4.91666666666667" style="799" customWidth="1"/>
    <col min="3854" max="3854" width="5.5" style="799" customWidth="1"/>
    <col min="3855" max="3855" width="8.41666666666667" style="799" customWidth="1"/>
    <col min="3856" max="3856" width="5.58333333333333" style="799" customWidth="1"/>
    <col min="3857" max="3857" width="7.41666666666667" style="799" customWidth="1"/>
    <col min="3858" max="3858" width="5.08333333333333" style="799" customWidth="1"/>
    <col min="3859" max="3859" width="12.5833333333333" style="799" customWidth="1"/>
    <col min="3860" max="3860" width="5.08333333333333" style="799" customWidth="1"/>
    <col min="3861" max="3861" width="9.08333333333333" style="799" customWidth="1"/>
    <col min="3862" max="3862" width="7.08333333333333" style="799" customWidth="1"/>
    <col min="3863" max="3867" width="8.08333333333333" style="799" customWidth="1"/>
    <col min="3868" max="3869" width="9.08333333333333" style="799" customWidth="1"/>
    <col min="3870" max="3870" width="4.91666666666667" style="799" customWidth="1"/>
    <col min="3871" max="3871" width="7" style="799" customWidth="1"/>
    <col min="3872" max="3872" width="5.41666666666667" style="799" customWidth="1"/>
    <col min="3873" max="3873" width="5" style="799" customWidth="1"/>
    <col min="3874" max="3874" width="5.5" style="799" customWidth="1"/>
    <col min="3875" max="3875" width="8.5" style="799" customWidth="1"/>
    <col min="3876" max="3876" width="5.5" style="799" customWidth="1"/>
    <col min="3877" max="3877" width="8.5" style="799" customWidth="1"/>
    <col min="3878" max="3878" width="5.5" style="799" customWidth="1"/>
    <col min="3879" max="3879" width="8.5" style="799" customWidth="1"/>
    <col min="3880" max="3880" width="3.58333333333333" style="799" customWidth="1"/>
    <col min="3881" max="3881" width="8.58333333333333" style="799" customWidth="1"/>
    <col min="3882" max="3882" width="8.08333333333333" style="799" customWidth="1"/>
    <col min="3883" max="3884" width="4.58333333333333" style="799" customWidth="1"/>
    <col min="3885" max="3886" width="8.58333333333333" style="799" customWidth="1"/>
    <col min="3887" max="3888" width="4.58333333333333" style="799" customWidth="1"/>
    <col min="3889" max="3889" width="8.58333333333333" style="799" customWidth="1"/>
    <col min="3890" max="3890" width="8" style="799" customWidth="1"/>
    <col min="3891" max="3891" width="4.58333333333333" style="799" customWidth="1"/>
    <col min="3892" max="3892" width="8.58333333333333" style="799" customWidth="1"/>
    <col min="3893" max="3893" width="5.41666666666667" style="799" customWidth="1"/>
    <col min="3894" max="3894" width="8.08333333333333" style="799" customWidth="1"/>
    <col min="3895" max="4096" width="9" style="799"/>
    <col min="4097" max="4097" width="4" style="799" customWidth="1"/>
    <col min="4098" max="4098" width="10" style="799" customWidth="1"/>
    <col min="4099" max="4100" width="7.08333333333333" style="799" customWidth="1"/>
    <col min="4101" max="4101" width="11.0833333333333" style="799" customWidth="1"/>
    <col min="4102" max="4103" width="7.08333333333333" style="799" customWidth="1"/>
    <col min="4104" max="4104" width="9.41666666666667" style="799" customWidth="1"/>
    <col min="4105" max="4106" width="7.08333333333333" style="799" customWidth="1"/>
    <col min="4107" max="4107" width="7.58333333333333" style="799" customWidth="1"/>
    <col min="4108" max="4108" width="10" style="799" customWidth="1"/>
    <col min="4109" max="4109" width="4.91666666666667" style="799" customWidth="1"/>
    <col min="4110" max="4110" width="5.5" style="799" customWidth="1"/>
    <col min="4111" max="4111" width="8.41666666666667" style="799" customWidth="1"/>
    <col min="4112" max="4112" width="5.58333333333333" style="799" customWidth="1"/>
    <col min="4113" max="4113" width="7.41666666666667" style="799" customWidth="1"/>
    <col min="4114" max="4114" width="5.08333333333333" style="799" customWidth="1"/>
    <col min="4115" max="4115" width="12.5833333333333" style="799" customWidth="1"/>
    <col min="4116" max="4116" width="5.08333333333333" style="799" customWidth="1"/>
    <col min="4117" max="4117" width="9.08333333333333" style="799" customWidth="1"/>
    <col min="4118" max="4118" width="7.08333333333333" style="799" customWidth="1"/>
    <col min="4119" max="4123" width="8.08333333333333" style="799" customWidth="1"/>
    <col min="4124" max="4125" width="9.08333333333333" style="799" customWidth="1"/>
    <col min="4126" max="4126" width="4.91666666666667" style="799" customWidth="1"/>
    <col min="4127" max="4127" width="7" style="799" customWidth="1"/>
    <col min="4128" max="4128" width="5.41666666666667" style="799" customWidth="1"/>
    <col min="4129" max="4129" width="5" style="799" customWidth="1"/>
    <col min="4130" max="4130" width="5.5" style="799" customWidth="1"/>
    <col min="4131" max="4131" width="8.5" style="799" customWidth="1"/>
    <col min="4132" max="4132" width="5.5" style="799" customWidth="1"/>
    <col min="4133" max="4133" width="8.5" style="799" customWidth="1"/>
    <col min="4134" max="4134" width="5.5" style="799" customWidth="1"/>
    <col min="4135" max="4135" width="8.5" style="799" customWidth="1"/>
    <col min="4136" max="4136" width="3.58333333333333" style="799" customWidth="1"/>
    <col min="4137" max="4137" width="8.58333333333333" style="799" customWidth="1"/>
    <col min="4138" max="4138" width="8.08333333333333" style="799" customWidth="1"/>
    <col min="4139" max="4140" width="4.58333333333333" style="799" customWidth="1"/>
    <col min="4141" max="4142" width="8.58333333333333" style="799" customWidth="1"/>
    <col min="4143" max="4144" width="4.58333333333333" style="799" customWidth="1"/>
    <col min="4145" max="4145" width="8.58333333333333" style="799" customWidth="1"/>
    <col min="4146" max="4146" width="8" style="799" customWidth="1"/>
    <col min="4147" max="4147" width="4.58333333333333" style="799" customWidth="1"/>
    <col min="4148" max="4148" width="8.58333333333333" style="799" customWidth="1"/>
    <col min="4149" max="4149" width="5.41666666666667" style="799" customWidth="1"/>
    <col min="4150" max="4150" width="8.08333333333333" style="799" customWidth="1"/>
    <col min="4151" max="4352" width="9" style="799"/>
    <col min="4353" max="4353" width="4" style="799" customWidth="1"/>
    <col min="4354" max="4354" width="10" style="799" customWidth="1"/>
    <col min="4355" max="4356" width="7.08333333333333" style="799" customWidth="1"/>
    <col min="4357" max="4357" width="11.0833333333333" style="799" customWidth="1"/>
    <col min="4358" max="4359" width="7.08333333333333" style="799" customWidth="1"/>
    <col min="4360" max="4360" width="9.41666666666667" style="799" customWidth="1"/>
    <col min="4361" max="4362" width="7.08333333333333" style="799" customWidth="1"/>
    <col min="4363" max="4363" width="7.58333333333333" style="799" customWidth="1"/>
    <col min="4364" max="4364" width="10" style="799" customWidth="1"/>
    <col min="4365" max="4365" width="4.91666666666667" style="799" customWidth="1"/>
    <col min="4366" max="4366" width="5.5" style="799" customWidth="1"/>
    <col min="4367" max="4367" width="8.41666666666667" style="799" customWidth="1"/>
    <col min="4368" max="4368" width="5.58333333333333" style="799" customWidth="1"/>
    <col min="4369" max="4369" width="7.41666666666667" style="799" customWidth="1"/>
    <col min="4370" max="4370" width="5.08333333333333" style="799" customWidth="1"/>
    <col min="4371" max="4371" width="12.5833333333333" style="799" customWidth="1"/>
    <col min="4372" max="4372" width="5.08333333333333" style="799" customWidth="1"/>
    <col min="4373" max="4373" width="9.08333333333333" style="799" customWidth="1"/>
    <col min="4374" max="4374" width="7.08333333333333" style="799" customWidth="1"/>
    <col min="4375" max="4379" width="8.08333333333333" style="799" customWidth="1"/>
    <col min="4380" max="4381" width="9.08333333333333" style="799" customWidth="1"/>
    <col min="4382" max="4382" width="4.91666666666667" style="799" customWidth="1"/>
    <col min="4383" max="4383" width="7" style="799" customWidth="1"/>
    <col min="4384" max="4384" width="5.41666666666667" style="799" customWidth="1"/>
    <col min="4385" max="4385" width="5" style="799" customWidth="1"/>
    <col min="4386" max="4386" width="5.5" style="799" customWidth="1"/>
    <col min="4387" max="4387" width="8.5" style="799" customWidth="1"/>
    <col min="4388" max="4388" width="5.5" style="799" customWidth="1"/>
    <col min="4389" max="4389" width="8.5" style="799" customWidth="1"/>
    <col min="4390" max="4390" width="5.5" style="799" customWidth="1"/>
    <col min="4391" max="4391" width="8.5" style="799" customWidth="1"/>
    <col min="4392" max="4392" width="3.58333333333333" style="799" customWidth="1"/>
    <col min="4393" max="4393" width="8.58333333333333" style="799" customWidth="1"/>
    <col min="4394" max="4394" width="8.08333333333333" style="799" customWidth="1"/>
    <col min="4395" max="4396" width="4.58333333333333" style="799" customWidth="1"/>
    <col min="4397" max="4398" width="8.58333333333333" style="799" customWidth="1"/>
    <col min="4399" max="4400" width="4.58333333333333" style="799" customWidth="1"/>
    <col min="4401" max="4401" width="8.58333333333333" style="799" customWidth="1"/>
    <col min="4402" max="4402" width="8" style="799" customWidth="1"/>
    <col min="4403" max="4403" width="4.58333333333333" style="799" customWidth="1"/>
    <col min="4404" max="4404" width="8.58333333333333" style="799" customWidth="1"/>
    <col min="4405" max="4405" width="5.41666666666667" style="799" customWidth="1"/>
    <col min="4406" max="4406" width="8.08333333333333" style="799" customWidth="1"/>
    <col min="4407" max="4608" width="9" style="799"/>
    <col min="4609" max="4609" width="4" style="799" customWidth="1"/>
    <col min="4610" max="4610" width="10" style="799" customWidth="1"/>
    <col min="4611" max="4612" width="7.08333333333333" style="799" customWidth="1"/>
    <col min="4613" max="4613" width="11.0833333333333" style="799" customWidth="1"/>
    <col min="4614" max="4615" width="7.08333333333333" style="799" customWidth="1"/>
    <col min="4616" max="4616" width="9.41666666666667" style="799" customWidth="1"/>
    <col min="4617" max="4618" width="7.08333333333333" style="799" customWidth="1"/>
    <col min="4619" max="4619" width="7.58333333333333" style="799" customWidth="1"/>
    <col min="4620" max="4620" width="10" style="799" customWidth="1"/>
    <col min="4621" max="4621" width="4.91666666666667" style="799" customWidth="1"/>
    <col min="4622" max="4622" width="5.5" style="799" customWidth="1"/>
    <col min="4623" max="4623" width="8.41666666666667" style="799" customWidth="1"/>
    <col min="4624" max="4624" width="5.58333333333333" style="799" customWidth="1"/>
    <col min="4625" max="4625" width="7.41666666666667" style="799" customWidth="1"/>
    <col min="4626" max="4626" width="5.08333333333333" style="799" customWidth="1"/>
    <col min="4627" max="4627" width="12.5833333333333" style="799" customWidth="1"/>
    <col min="4628" max="4628" width="5.08333333333333" style="799" customWidth="1"/>
    <col min="4629" max="4629" width="9.08333333333333" style="799" customWidth="1"/>
    <col min="4630" max="4630" width="7.08333333333333" style="799" customWidth="1"/>
    <col min="4631" max="4635" width="8.08333333333333" style="799" customWidth="1"/>
    <col min="4636" max="4637" width="9.08333333333333" style="799" customWidth="1"/>
    <col min="4638" max="4638" width="4.91666666666667" style="799" customWidth="1"/>
    <col min="4639" max="4639" width="7" style="799" customWidth="1"/>
    <col min="4640" max="4640" width="5.41666666666667" style="799" customWidth="1"/>
    <col min="4641" max="4641" width="5" style="799" customWidth="1"/>
    <col min="4642" max="4642" width="5.5" style="799" customWidth="1"/>
    <col min="4643" max="4643" width="8.5" style="799" customWidth="1"/>
    <col min="4644" max="4644" width="5.5" style="799" customWidth="1"/>
    <col min="4645" max="4645" width="8.5" style="799" customWidth="1"/>
    <col min="4646" max="4646" width="5.5" style="799" customWidth="1"/>
    <col min="4647" max="4647" width="8.5" style="799" customWidth="1"/>
    <col min="4648" max="4648" width="3.58333333333333" style="799" customWidth="1"/>
    <col min="4649" max="4649" width="8.58333333333333" style="799" customWidth="1"/>
    <col min="4650" max="4650" width="8.08333333333333" style="799" customWidth="1"/>
    <col min="4651" max="4652" width="4.58333333333333" style="799" customWidth="1"/>
    <col min="4653" max="4654" width="8.58333333333333" style="799" customWidth="1"/>
    <col min="4655" max="4656" width="4.58333333333333" style="799" customWidth="1"/>
    <col min="4657" max="4657" width="8.58333333333333" style="799" customWidth="1"/>
    <col min="4658" max="4658" width="8" style="799" customWidth="1"/>
    <col min="4659" max="4659" width="4.58333333333333" style="799" customWidth="1"/>
    <col min="4660" max="4660" width="8.58333333333333" style="799" customWidth="1"/>
    <col min="4661" max="4661" width="5.41666666666667" style="799" customWidth="1"/>
    <col min="4662" max="4662" width="8.08333333333333" style="799" customWidth="1"/>
    <col min="4663" max="4864" width="9" style="799"/>
    <col min="4865" max="4865" width="4" style="799" customWidth="1"/>
    <col min="4866" max="4866" width="10" style="799" customWidth="1"/>
    <col min="4867" max="4868" width="7.08333333333333" style="799" customWidth="1"/>
    <col min="4869" max="4869" width="11.0833333333333" style="799" customWidth="1"/>
    <col min="4870" max="4871" width="7.08333333333333" style="799" customWidth="1"/>
    <col min="4872" max="4872" width="9.41666666666667" style="799" customWidth="1"/>
    <col min="4873" max="4874" width="7.08333333333333" style="799" customWidth="1"/>
    <col min="4875" max="4875" width="7.58333333333333" style="799" customWidth="1"/>
    <col min="4876" max="4876" width="10" style="799" customWidth="1"/>
    <col min="4877" max="4877" width="4.91666666666667" style="799" customWidth="1"/>
    <col min="4878" max="4878" width="5.5" style="799" customWidth="1"/>
    <col min="4879" max="4879" width="8.41666666666667" style="799" customWidth="1"/>
    <col min="4880" max="4880" width="5.58333333333333" style="799" customWidth="1"/>
    <col min="4881" max="4881" width="7.41666666666667" style="799" customWidth="1"/>
    <col min="4882" max="4882" width="5.08333333333333" style="799" customWidth="1"/>
    <col min="4883" max="4883" width="12.5833333333333" style="799" customWidth="1"/>
    <col min="4884" max="4884" width="5.08333333333333" style="799" customWidth="1"/>
    <col min="4885" max="4885" width="9.08333333333333" style="799" customWidth="1"/>
    <col min="4886" max="4886" width="7.08333333333333" style="799" customWidth="1"/>
    <col min="4887" max="4891" width="8.08333333333333" style="799" customWidth="1"/>
    <col min="4892" max="4893" width="9.08333333333333" style="799" customWidth="1"/>
    <col min="4894" max="4894" width="4.91666666666667" style="799" customWidth="1"/>
    <col min="4895" max="4895" width="7" style="799" customWidth="1"/>
    <col min="4896" max="4896" width="5.41666666666667" style="799" customWidth="1"/>
    <col min="4897" max="4897" width="5" style="799" customWidth="1"/>
    <col min="4898" max="4898" width="5.5" style="799" customWidth="1"/>
    <col min="4899" max="4899" width="8.5" style="799" customWidth="1"/>
    <col min="4900" max="4900" width="5.5" style="799" customWidth="1"/>
    <col min="4901" max="4901" width="8.5" style="799" customWidth="1"/>
    <col min="4902" max="4902" width="5.5" style="799" customWidth="1"/>
    <col min="4903" max="4903" width="8.5" style="799" customWidth="1"/>
    <col min="4904" max="4904" width="3.58333333333333" style="799" customWidth="1"/>
    <col min="4905" max="4905" width="8.58333333333333" style="799" customWidth="1"/>
    <col min="4906" max="4906" width="8.08333333333333" style="799" customWidth="1"/>
    <col min="4907" max="4908" width="4.58333333333333" style="799" customWidth="1"/>
    <col min="4909" max="4910" width="8.58333333333333" style="799" customWidth="1"/>
    <col min="4911" max="4912" width="4.58333333333333" style="799" customWidth="1"/>
    <col min="4913" max="4913" width="8.58333333333333" style="799" customWidth="1"/>
    <col min="4914" max="4914" width="8" style="799" customWidth="1"/>
    <col min="4915" max="4915" width="4.58333333333333" style="799" customWidth="1"/>
    <col min="4916" max="4916" width="8.58333333333333" style="799" customWidth="1"/>
    <col min="4917" max="4917" width="5.41666666666667" style="799" customWidth="1"/>
    <col min="4918" max="4918" width="8.08333333333333" style="799" customWidth="1"/>
    <col min="4919" max="5120" width="9" style="799"/>
    <col min="5121" max="5121" width="4" style="799" customWidth="1"/>
    <col min="5122" max="5122" width="10" style="799" customWidth="1"/>
    <col min="5123" max="5124" width="7.08333333333333" style="799" customWidth="1"/>
    <col min="5125" max="5125" width="11.0833333333333" style="799" customWidth="1"/>
    <col min="5126" max="5127" width="7.08333333333333" style="799" customWidth="1"/>
    <col min="5128" max="5128" width="9.41666666666667" style="799" customWidth="1"/>
    <col min="5129" max="5130" width="7.08333333333333" style="799" customWidth="1"/>
    <col min="5131" max="5131" width="7.58333333333333" style="799" customWidth="1"/>
    <col min="5132" max="5132" width="10" style="799" customWidth="1"/>
    <col min="5133" max="5133" width="4.91666666666667" style="799" customWidth="1"/>
    <col min="5134" max="5134" width="5.5" style="799" customWidth="1"/>
    <col min="5135" max="5135" width="8.41666666666667" style="799" customWidth="1"/>
    <col min="5136" max="5136" width="5.58333333333333" style="799" customWidth="1"/>
    <col min="5137" max="5137" width="7.41666666666667" style="799" customWidth="1"/>
    <col min="5138" max="5138" width="5.08333333333333" style="799" customWidth="1"/>
    <col min="5139" max="5139" width="12.5833333333333" style="799" customWidth="1"/>
    <col min="5140" max="5140" width="5.08333333333333" style="799" customWidth="1"/>
    <col min="5141" max="5141" width="9.08333333333333" style="799" customWidth="1"/>
    <col min="5142" max="5142" width="7.08333333333333" style="799" customWidth="1"/>
    <col min="5143" max="5147" width="8.08333333333333" style="799" customWidth="1"/>
    <col min="5148" max="5149" width="9.08333333333333" style="799" customWidth="1"/>
    <col min="5150" max="5150" width="4.91666666666667" style="799" customWidth="1"/>
    <col min="5151" max="5151" width="7" style="799" customWidth="1"/>
    <col min="5152" max="5152" width="5.41666666666667" style="799" customWidth="1"/>
    <col min="5153" max="5153" width="5" style="799" customWidth="1"/>
    <col min="5154" max="5154" width="5.5" style="799" customWidth="1"/>
    <col min="5155" max="5155" width="8.5" style="799" customWidth="1"/>
    <col min="5156" max="5156" width="5.5" style="799" customWidth="1"/>
    <col min="5157" max="5157" width="8.5" style="799" customWidth="1"/>
    <col min="5158" max="5158" width="5.5" style="799" customWidth="1"/>
    <col min="5159" max="5159" width="8.5" style="799" customWidth="1"/>
    <col min="5160" max="5160" width="3.58333333333333" style="799" customWidth="1"/>
    <col min="5161" max="5161" width="8.58333333333333" style="799" customWidth="1"/>
    <col min="5162" max="5162" width="8.08333333333333" style="799" customWidth="1"/>
    <col min="5163" max="5164" width="4.58333333333333" style="799" customWidth="1"/>
    <col min="5165" max="5166" width="8.58333333333333" style="799" customWidth="1"/>
    <col min="5167" max="5168" width="4.58333333333333" style="799" customWidth="1"/>
    <col min="5169" max="5169" width="8.58333333333333" style="799" customWidth="1"/>
    <col min="5170" max="5170" width="8" style="799" customWidth="1"/>
    <col min="5171" max="5171" width="4.58333333333333" style="799" customWidth="1"/>
    <col min="5172" max="5172" width="8.58333333333333" style="799" customWidth="1"/>
    <col min="5173" max="5173" width="5.41666666666667" style="799" customWidth="1"/>
    <col min="5174" max="5174" width="8.08333333333333" style="799" customWidth="1"/>
    <col min="5175" max="5376" width="9" style="799"/>
    <col min="5377" max="5377" width="4" style="799" customWidth="1"/>
    <col min="5378" max="5378" width="10" style="799" customWidth="1"/>
    <col min="5379" max="5380" width="7.08333333333333" style="799" customWidth="1"/>
    <col min="5381" max="5381" width="11.0833333333333" style="799" customWidth="1"/>
    <col min="5382" max="5383" width="7.08333333333333" style="799" customWidth="1"/>
    <col min="5384" max="5384" width="9.41666666666667" style="799" customWidth="1"/>
    <col min="5385" max="5386" width="7.08333333333333" style="799" customWidth="1"/>
    <col min="5387" max="5387" width="7.58333333333333" style="799" customWidth="1"/>
    <col min="5388" max="5388" width="10" style="799" customWidth="1"/>
    <col min="5389" max="5389" width="4.91666666666667" style="799" customWidth="1"/>
    <col min="5390" max="5390" width="5.5" style="799" customWidth="1"/>
    <col min="5391" max="5391" width="8.41666666666667" style="799" customWidth="1"/>
    <col min="5392" max="5392" width="5.58333333333333" style="799" customWidth="1"/>
    <col min="5393" max="5393" width="7.41666666666667" style="799" customWidth="1"/>
    <col min="5394" max="5394" width="5.08333333333333" style="799" customWidth="1"/>
    <col min="5395" max="5395" width="12.5833333333333" style="799" customWidth="1"/>
    <col min="5396" max="5396" width="5.08333333333333" style="799" customWidth="1"/>
    <col min="5397" max="5397" width="9.08333333333333" style="799" customWidth="1"/>
    <col min="5398" max="5398" width="7.08333333333333" style="799" customWidth="1"/>
    <col min="5399" max="5403" width="8.08333333333333" style="799" customWidth="1"/>
    <col min="5404" max="5405" width="9.08333333333333" style="799" customWidth="1"/>
    <col min="5406" max="5406" width="4.91666666666667" style="799" customWidth="1"/>
    <col min="5407" max="5407" width="7" style="799" customWidth="1"/>
    <col min="5408" max="5408" width="5.41666666666667" style="799" customWidth="1"/>
    <col min="5409" max="5409" width="5" style="799" customWidth="1"/>
    <col min="5410" max="5410" width="5.5" style="799" customWidth="1"/>
    <col min="5411" max="5411" width="8.5" style="799" customWidth="1"/>
    <col min="5412" max="5412" width="5.5" style="799" customWidth="1"/>
    <col min="5413" max="5413" width="8.5" style="799" customWidth="1"/>
    <col min="5414" max="5414" width="5.5" style="799" customWidth="1"/>
    <col min="5415" max="5415" width="8.5" style="799" customWidth="1"/>
    <col min="5416" max="5416" width="3.58333333333333" style="799" customWidth="1"/>
    <col min="5417" max="5417" width="8.58333333333333" style="799" customWidth="1"/>
    <col min="5418" max="5418" width="8.08333333333333" style="799" customWidth="1"/>
    <col min="5419" max="5420" width="4.58333333333333" style="799" customWidth="1"/>
    <col min="5421" max="5422" width="8.58333333333333" style="799" customWidth="1"/>
    <col min="5423" max="5424" width="4.58333333333333" style="799" customWidth="1"/>
    <col min="5425" max="5425" width="8.58333333333333" style="799" customWidth="1"/>
    <col min="5426" max="5426" width="8" style="799" customWidth="1"/>
    <col min="5427" max="5427" width="4.58333333333333" style="799" customWidth="1"/>
    <col min="5428" max="5428" width="8.58333333333333" style="799" customWidth="1"/>
    <col min="5429" max="5429" width="5.41666666666667" style="799" customWidth="1"/>
    <col min="5430" max="5430" width="8.08333333333333" style="799" customWidth="1"/>
    <col min="5431" max="5632" width="9" style="799"/>
    <col min="5633" max="5633" width="4" style="799" customWidth="1"/>
    <col min="5634" max="5634" width="10" style="799" customWidth="1"/>
    <col min="5635" max="5636" width="7.08333333333333" style="799" customWidth="1"/>
    <col min="5637" max="5637" width="11.0833333333333" style="799" customWidth="1"/>
    <col min="5638" max="5639" width="7.08333333333333" style="799" customWidth="1"/>
    <col min="5640" max="5640" width="9.41666666666667" style="799" customWidth="1"/>
    <col min="5641" max="5642" width="7.08333333333333" style="799" customWidth="1"/>
    <col min="5643" max="5643" width="7.58333333333333" style="799" customWidth="1"/>
    <col min="5644" max="5644" width="10" style="799" customWidth="1"/>
    <col min="5645" max="5645" width="4.91666666666667" style="799" customWidth="1"/>
    <col min="5646" max="5646" width="5.5" style="799" customWidth="1"/>
    <col min="5647" max="5647" width="8.41666666666667" style="799" customWidth="1"/>
    <col min="5648" max="5648" width="5.58333333333333" style="799" customWidth="1"/>
    <col min="5649" max="5649" width="7.41666666666667" style="799" customWidth="1"/>
    <col min="5650" max="5650" width="5.08333333333333" style="799" customWidth="1"/>
    <col min="5651" max="5651" width="12.5833333333333" style="799" customWidth="1"/>
    <col min="5652" max="5652" width="5.08333333333333" style="799" customWidth="1"/>
    <col min="5653" max="5653" width="9.08333333333333" style="799" customWidth="1"/>
    <col min="5654" max="5654" width="7.08333333333333" style="799" customWidth="1"/>
    <col min="5655" max="5659" width="8.08333333333333" style="799" customWidth="1"/>
    <col min="5660" max="5661" width="9.08333333333333" style="799" customWidth="1"/>
    <col min="5662" max="5662" width="4.91666666666667" style="799" customWidth="1"/>
    <col min="5663" max="5663" width="7" style="799" customWidth="1"/>
    <col min="5664" max="5664" width="5.41666666666667" style="799" customWidth="1"/>
    <col min="5665" max="5665" width="5" style="799" customWidth="1"/>
    <col min="5666" max="5666" width="5.5" style="799" customWidth="1"/>
    <col min="5667" max="5667" width="8.5" style="799" customWidth="1"/>
    <col min="5668" max="5668" width="5.5" style="799" customWidth="1"/>
    <col min="5669" max="5669" width="8.5" style="799" customWidth="1"/>
    <col min="5670" max="5670" width="5.5" style="799" customWidth="1"/>
    <col min="5671" max="5671" width="8.5" style="799" customWidth="1"/>
    <col min="5672" max="5672" width="3.58333333333333" style="799" customWidth="1"/>
    <col min="5673" max="5673" width="8.58333333333333" style="799" customWidth="1"/>
    <col min="5674" max="5674" width="8.08333333333333" style="799" customWidth="1"/>
    <col min="5675" max="5676" width="4.58333333333333" style="799" customWidth="1"/>
    <col min="5677" max="5678" width="8.58333333333333" style="799" customWidth="1"/>
    <col min="5679" max="5680" width="4.58333333333333" style="799" customWidth="1"/>
    <col min="5681" max="5681" width="8.58333333333333" style="799" customWidth="1"/>
    <col min="5682" max="5682" width="8" style="799" customWidth="1"/>
    <col min="5683" max="5683" width="4.58333333333333" style="799" customWidth="1"/>
    <col min="5684" max="5684" width="8.58333333333333" style="799" customWidth="1"/>
    <col min="5685" max="5685" width="5.41666666666667" style="799" customWidth="1"/>
    <col min="5686" max="5686" width="8.08333333333333" style="799" customWidth="1"/>
    <col min="5687" max="5888" width="9" style="799"/>
    <col min="5889" max="5889" width="4" style="799" customWidth="1"/>
    <col min="5890" max="5890" width="10" style="799" customWidth="1"/>
    <col min="5891" max="5892" width="7.08333333333333" style="799" customWidth="1"/>
    <col min="5893" max="5893" width="11.0833333333333" style="799" customWidth="1"/>
    <col min="5894" max="5895" width="7.08333333333333" style="799" customWidth="1"/>
    <col min="5896" max="5896" width="9.41666666666667" style="799" customWidth="1"/>
    <col min="5897" max="5898" width="7.08333333333333" style="799" customWidth="1"/>
    <col min="5899" max="5899" width="7.58333333333333" style="799" customWidth="1"/>
    <col min="5900" max="5900" width="10" style="799" customWidth="1"/>
    <col min="5901" max="5901" width="4.91666666666667" style="799" customWidth="1"/>
    <col min="5902" max="5902" width="5.5" style="799" customWidth="1"/>
    <col min="5903" max="5903" width="8.41666666666667" style="799" customWidth="1"/>
    <col min="5904" max="5904" width="5.58333333333333" style="799" customWidth="1"/>
    <col min="5905" max="5905" width="7.41666666666667" style="799" customWidth="1"/>
    <col min="5906" max="5906" width="5.08333333333333" style="799" customWidth="1"/>
    <col min="5907" max="5907" width="12.5833333333333" style="799" customWidth="1"/>
    <col min="5908" max="5908" width="5.08333333333333" style="799" customWidth="1"/>
    <col min="5909" max="5909" width="9.08333333333333" style="799" customWidth="1"/>
    <col min="5910" max="5910" width="7.08333333333333" style="799" customWidth="1"/>
    <col min="5911" max="5915" width="8.08333333333333" style="799" customWidth="1"/>
    <col min="5916" max="5917" width="9.08333333333333" style="799" customWidth="1"/>
    <col min="5918" max="5918" width="4.91666666666667" style="799" customWidth="1"/>
    <col min="5919" max="5919" width="7" style="799" customWidth="1"/>
    <col min="5920" max="5920" width="5.41666666666667" style="799" customWidth="1"/>
    <col min="5921" max="5921" width="5" style="799" customWidth="1"/>
    <col min="5922" max="5922" width="5.5" style="799" customWidth="1"/>
    <col min="5923" max="5923" width="8.5" style="799" customWidth="1"/>
    <col min="5924" max="5924" width="5.5" style="799" customWidth="1"/>
    <col min="5925" max="5925" width="8.5" style="799" customWidth="1"/>
    <col min="5926" max="5926" width="5.5" style="799" customWidth="1"/>
    <col min="5927" max="5927" width="8.5" style="799" customWidth="1"/>
    <col min="5928" max="5928" width="3.58333333333333" style="799" customWidth="1"/>
    <col min="5929" max="5929" width="8.58333333333333" style="799" customWidth="1"/>
    <col min="5930" max="5930" width="8.08333333333333" style="799" customWidth="1"/>
    <col min="5931" max="5932" width="4.58333333333333" style="799" customWidth="1"/>
    <col min="5933" max="5934" width="8.58333333333333" style="799" customWidth="1"/>
    <col min="5935" max="5936" width="4.58333333333333" style="799" customWidth="1"/>
    <col min="5937" max="5937" width="8.58333333333333" style="799" customWidth="1"/>
    <col min="5938" max="5938" width="8" style="799" customWidth="1"/>
    <col min="5939" max="5939" width="4.58333333333333" style="799" customWidth="1"/>
    <col min="5940" max="5940" width="8.58333333333333" style="799" customWidth="1"/>
    <col min="5941" max="5941" width="5.41666666666667" style="799" customWidth="1"/>
    <col min="5942" max="5942" width="8.08333333333333" style="799" customWidth="1"/>
    <col min="5943" max="6144" width="9" style="799"/>
    <col min="6145" max="6145" width="4" style="799" customWidth="1"/>
    <col min="6146" max="6146" width="10" style="799" customWidth="1"/>
    <col min="6147" max="6148" width="7.08333333333333" style="799" customWidth="1"/>
    <col min="6149" max="6149" width="11.0833333333333" style="799" customWidth="1"/>
    <col min="6150" max="6151" width="7.08333333333333" style="799" customWidth="1"/>
    <col min="6152" max="6152" width="9.41666666666667" style="799" customWidth="1"/>
    <col min="6153" max="6154" width="7.08333333333333" style="799" customWidth="1"/>
    <col min="6155" max="6155" width="7.58333333333333" style="799" customWidth="1"/>
    <col min="6156" max="6156" width="10" style="799" customWidth="1"/>
    <col min="6157" max="6157" width="4.91666666666667" style="799" customWidth="1"/>
    <col min="6158" max="6158" width="5.5" style="799" customWidth="1"/>
    <col min="6159" max="6159" width="8.41666666666667" style="799" customWidth="1"/>
    <col min="6160" max="6160" width="5.58333333333333" style="799" customWidth="1"/>
    <col min="6161" max="6161" width="7.41666666666667" style="799" customWidth="1"/>
    <col min="6162" max="6162" width="5.08333333333333" style="799" customWidth="1"/>
    <col min="6163" max="6163" width="12.5833333333333" style="799" customWidth="1"/>
    <col min="6164" max="6164" width="5.08333333333333" style="799" customWidth="1"/>
    <col min="6165" max="6165" width="9.08333333333333" style="799" customWidth="1"/>
    <col min="6166" max="6166" width="7.08333333333333" style="799" customWidth="1"/>
    <col min="6167" max="6171" width="8.08333333333333" style="799" customWidth="1"/>
    <col min="6172" max="6173" width="9.08333333333333" style="799" customWidth="1"/>
    <col min="6174" max="6174" width="4.91666666666667" style="799" customWidth="1"/>
    <col min="6175" max="6175" width="7" style="799" customWidth="1"/>
    <col min="6176" max="6176" width="5.41666666666667" style="799" customWidth="1"/>
    <col min="6177" max="6177" width="5" style="799" customWidth="1"/>
    <col min="6178" max="6178" width="5.5" style="799" customWidth="1"/>
    <col min="6179" max="6179" width="8.5" style="799" customWidth="1"/>
    <col min="6180" max="6180" width="5.5" style="799" customWidth="1"/>
    <col min="6181" max="6181" width="8.5" style="799" customWidth="1"/>
    <col min="6182" max="6182" width="5.5" style="799" customWidth="1"/>
    <col min="6183" max="6183" width="8.5" style="799" customWidth="1"/>
    <col min="6184" max="6184" width="3.58333333333333" style="799" customWidth="1"/>
    <col min="6185" max="6185" width="8.58333333333333" style="799" customWidth="1"/>
    <col min="6186" max="6186" width="8.08333333333333" style="799" customWidth="1"/>
    <col min="6187" max="6188" width="4.58333333333333" style="799" customWidth="1"/>
    <col min="6189" max="6190" width="8.58333333333333" style="799" customWidth="1"/>
    <col min="6191" max="6192" width="4.58333333333333" style="799" customWidth="1"/>
    <col min="6193" max="6193" width="8.58333333333333" style="799" customWidth="1"/>
    <col min="6194" max="6194" width="8" style="799" customWidth="1"/>
    <col min="6195" max="6195" width="4.58333333333333" style="799" customWidth="1"/>
    <col min="6196" max="6196" width="8.58333333333333" style="799" customWidth="1"/>
    <col min="6197" max="6197" width="5.41666666666667" style="799" customWidth="1"/>
    <col min="6198" max="6198" width="8.08333333333333" style="799" customWidth="1"/>
    <col min="6199" max="6400" width="9" style="799"/>
    <col min="6401" max="6401" width="4" style="799" customWidth="1"/>
    <col min="6402" max="6402" width="10" style="799" customWidth="1"/>
    <col min="6403" max="6404" width="7.08333333333333" style="799" customWidth="1"/>
    <col min="6405" max="6405" width="11.0833333333333" style="799" customWidth="1"/>
    <col min="6406" max="6407" width="7.08333333333333" style="799" customWidth="1"/>
    <col min="6408" max="6408" width="9.41666666666667" style="799" customWidth="1"/>
    <col min="6409" max="6410" width="7.08333333333333" style="799" customWidth="1"/>
    <col min="6411" max="6411" width="7.58333333333333" style="799" customWidth="1"/>
    <col min="6412" max="6412" width="10" style="799" customWidth="1"/>
    <col min="6413" max="6413" width="4.91666666666667" style="799" customWidth="1"/>
    <col min="6414" max="6414" width="5.5" style="799" customWidth="1"/>
    <col min="6415" max="6415" width="8.41666666666667" style="799" customWidth="1"/>
    <col min="6416" max="6416" width="5.58333333333333" style="799" customWidth="1"/>
    <col min="6417" max="6417" width="7.41666666666667" style="799" customWidth="1"/>
    <col min="6418" max="6418" width="5.08333333333333" style="799" customWidth="1"/>
    <col min="6419" max="6419" width="12.5833333333333" style="799" customWidth="1"/>
    <col min="6420" max="6420" width="5.08333333333333" style="799" customWidth="1"/>
    <col min="6421" max="6421" width="9.08333333333333" style="799" customWidth="1"/>
    <col min="6422" max="6422" width="7.08333333333333" style="799" customWidth="1"/>
    <col min="6423" max="6427" width="8.08333333333333" style="799" customWidth="1"/>
    <col min="6428" max="6429" width="9.08333333333333" style="799" customWidth="1"/>
    <col min="6430" max="6430" width="4.91666666666667" style="799" customWidth="1"/>
    <col min="6431" max="6431" width="7" style="799" customWidth="1"/>
    <col min="6432" max="6432" width="5.41666666666667" style="799" customWidth="1"/>
    <col min="6433" max="6433" width="5" style="799" customWidth="1"/>
    <col min="6434" max="6434" width="5.5" style="799" customWidth="1"/>
    <col min="6435" max="6435" width="8.5" style="799" customWidth="1"/>
    <col min="6436" max="6436" width="5.5" style="799" customWidth="1"/>
    <col min="6437" max="6437" width="8.5" style="799" customWidth="1"/>
    <col min="6438" max="6438" width="5.5" style="799" customWidth="1"/>
    <col min="6439" max="6439" width="8.5" style="799" customWidth="1"/>
    <col min="6440" max="6440" width="3.58333333333333" style="799" customWidth="1"/>
    <col min="6441" max="6441" width="8.58333333333333" style="799" customWidth="1"/>
    <col min="6442" max="6442" width="8.08333333333333" style="799" customWidth="1"/>
    <col min="6443" max="6444" width="4.58333333333333" style="799" customWidth="1"/>
    <col min="6445" max="6446" width="8.58333333333333" style="799" customWidth="1"/>
    <col min="6447" max="6448" width="4.58333333333333" style="799" customWidth="1"/>
    <col min="6449" max="6449" width="8.58333333333333" style="799" customWidth="1"/>
    <col min="6450" max="6450" width="8" style="799" customWidth="1"/>
    <col min="6451" max="6451" width="4.58333333333333" style="799" customWidth="1"/>
    <col min="6452" max="6452" width="8.58333333333333" style="799" customWidth="1"/>
    <col min="6453" max="6453" width="5.41666666666667" style="799" customWidth="1"/>
    <col min="6454" max="6454" width="8.08333333333333" style="799" customWidth="1"/>
    <col min="6455" max="6656" width="9" style="799"/>
    <col min="6657" max="6657" width="4" style="799" customWidth="1"/>
    <col min="6658" max="6658" width="10" style="799" customWidth="1"/>
    <col min="6659" max="6660" width="7.08333333333333" style="799" customWidth="1"/>
    <col min="6661" max="6661" width="11.0833333333333" style="799" customWidth="1"/>
    <col min="6662" max="6663" width="7.08333333333333" style="799" customWidth="1"/>
    <col min="6664" max="6664" width="9.41666666666667" style="799" customWidth="1"/>
    <col min="6665" max="6666" width="7.08333333333333" style="799" customWidth="1"/>
    <col min="6667" max="6667" width="7.58333333333333" style="799" customWidth="1"/>
    <col min="6668" max="6668" width="10" style="799" customWidth="1"/>
    <col min="6669" max="6669" width="4.91666666666667" style="799" customWidth="1"/>
    <col min="6670" max="6670" width="5.5" style="799" customWidth="1"/>
    <col min="6671" max="6671" width="8.41666666666667" style="799" customWidth="1"/>
    <col min="6672" max="6672" width="5.58333333333333" style="799" customWidth="1"/>
    <col min="6673" max="6673" width="7.41666666666667" style="799" customWidth="1"/>
    <col min="6674" max="6674" width="5.08333333333333" style="799" customWidth="1"/>
    <col min="6675" max="6675" width="12.5833333333333" style="799" customWidth="1"/>
    <col min="6676" max="6676" width="5.08333333333333" style="799" customWidth="1"/>
    <col min="6677" max="6677" width="9.08333333333333" style="799" customWidth="1"/>
    <col min="6678" max="6678" width="7.08333333333333" style="799" customWidth="1"/>
    <col min="6679" max="6683" width="8.08333333333333" style="799" customWidth="1"/>
    <col min="6684" max="6685" width="9.08333333333333" style="799" customWidth="1"/>
    <col min="6686" max="6686" width="4.91666666666667" style="799" customWidth="1"/>
    <col min="6687" max="6687" width="7" style="799" customWidth="1"/>
    <col min="6688" max="6688" width="5.41666666666667" style="799" customWidth="1"/>
    <col min="6689" max="6689" width="5" style="799" customWidth="1"/>
    <col min="6690" max="6690" width="5.5" style="799" customWidth="1"/>
    <col min="6691" max="6691" width="8.5" style="799" customWidth="1"/>
    <col min="6692" max="6692" width="5.5" style="799" customWidth="1"/>
    <col min="6693" max="6693" width="8.5" style="799" customWidth="1"/>
    <col min="6694" max="6694" width="5.5" style="799" customWidth="1"/>
    <col min="6695" max="6695" width="8.5" style="799" customWidth="1"/>
    <col min="6696" max="6696" width="3.58333333333333" style="799" customWidth="1"/>
    <col min="6697" max="6697" width="8.58333333333333" style="799" customWidth="1"/>
    <col min="6698" max="6698" width="8.08333333333333" style="799" customWidth="1"/>
    <col min="6699" max="6700" width="4.58333333333333" style="799" customWidth="1"/>
    <col min="6701" max="6702" width="8.58333333333333" style="799" customWidth="1"/>
    <col min="6703" max="6704" width="4.58333333333333" style="799" customWidth="1"/>
    <col min="6705" max="6705" width="8.58333333333333" style="799" customWidth="1"/>
    <col min="6706" max="6706" width="8" style="799" customWidth="1"/>
    <col min="6707" max="6707" width="4.58333333333333" style="799" customWidth="1"/>
    <col min="6708" max="6708" width="8.58333333333333" style="799" customWidth="1"/>
    <col min="6709" max="6709" width="5.41666666666667" style="799" customWidth="1"/>
    <col min="6710" max="6710" width="8.08333333333333" style="799" customWidth="1"/>
    <col min="6711" max="6912" width="9" style="799"/>
    <col min="6913" max="6913" width="4" style="799" customWidth="1"/>
    <col min="6914" max="6914" width="10" style="799" customWidth="1"/>
    <col min="6915" max="6916" width="7.08333333333333" style="799" customWidth="1"/>
    <col min="6917" max="6917" width="11.0833333333333" style="799" customWidth="1"/>
    <col min="6918" max="6919" width="7.08333333333333" style="799" customWidth="1"/>
    <col min="6920" max="6920" width="9.41666666666667" style="799" customWidth="1"/>
    <col min="6921" max="6922" width="7.08333333333333" style="799" customWidth="1"/>
    <col min="6923" max="6923" width="7.58333333333333" style="799" customWidth="1"/>
    <col min="6924" max="6924" width="10" style="799" customWidth="1"/>
    <col min="6925" max="6925" width="4.91666666666667" style="799" customWidth="1"/>
    <col min="6926" max="6926" width="5.5" style="799" customWidth="1"/>
    <col min="6927" max="6927" width="8.41666666666667" style="799" customWidth="1"/>
    <col min="6928" max="6928" width="5.58333333333333" style="799" customWidth="1"/>
    <col min="6929" max="6929" width="7.41666666666667" style="799" customWidth="1"/>
    <col min="6930" max="6930" width="5.08333333333333" style="799" customWidth="1"/>
    <col min="6931" max="6931" width="12.5833333333333" style="799" customWidth="1"/>
    <col min="6932" max="6932" width="5.08333333333333" style="799" customWidth="1"/>
    <col min="6933" max="6933" width="9.08333333333333" style="799" customWidth="1"/>
    <col min="6934" max="6934" width="7.08333333333333" style="799" customWidth="1"/>
    <col min="6935" max="6939" width="8.08333333333333" style="799" customWidth="1"/>
    <col min="6940" max="6941" width="9.08333333333333" style="799" customWidth="1"/>
    <col min="6942" max="6942" width="4.91666666666667" style="799" customWidth="1"/>
    <col min="6943" max="6943" width="7" style="799" customWidth="1"/>
    <col min="6944" max="6944" width="5.41666666666667" style="799" customWidth="1"/>
    <col min="6945" max="6945" width="5" style="799" customWidth="1"/>
    <col min="6946" max="6946" width="5.5" style="799" customWidth="1"/>
    <col min="6947" max="6947" width="8.5" style="799" customWidth="1"/>
    <col min="6948" max="6948" width="5.5" style="799" customWidth="1"/>
    <col min="6949" max="6949" width="8.5" style="799" customWidth="1"/>
    <col min="6950" max="6950" width="5.5" style="799" customWidth="1"/>
    <col min="6951" max="6951" width="8.5" style="799" customWidth="1"/>
    <col min="6952" max="6952" width="3.58333333333333" style="799" customWidth="1"/>
    <col min="6953" max="6953" width="8.58333333333333" style="799" customWidth="1"/>
    <col min="6954" max="6954" width="8.08333333333333" style="799" customWidth="1"/>
    <col min="6955" max="6956" width="4.58333333333333" style="799" customWidth="1"/>
    <col min="6957" max="6958" width="8.58333333333333" style="799" customWidth="1"/>
    <col min="6959" max="6960" width="4.58333333333333" style="799" customWidth="1"/>
    <col min="6961" max="6961" width="8.58333333333333" style="799" customWidth="1"/>
    <col min="6962" max="6962" width="8" style="799" customWidth="1"/>
    <col min="6963" max="6963" width="4.58333333333333" style="799" customWidth="1"/>
    <col min="6964" max="6964" width="8.58333333333333" style="799" customWidth="1"/>
    <col min="6965" max="6965" width="5.41666666666667" style="799" customWidth="1"/>
    <col min="6966" max="6966" width="8.08333333333333" style="799" customWidth="1"/>
    <col min="6967" max="7168" width="9" style="799"/>
    <col min="7169" max="7169" width="4" style="799" customWidth="1"/>
    <col min="7170" max="7170" width="10" style="799" customWidth="1"/>
    <col min="7171" max="7172" width="7.08333333333333" style="799" customWidth="1"/>
    <col min="7173" max="7173" width="11.0833333333333" style="799" customWidth="1"/>
    <col min="7174" max="7175" width="7.08333333333333" style="799" customWidth="1"/>
    <col min="7176" max="7176" width="9.41666666666667" style="799" customWidth="1"/>
    <col min="7177" max="7178" width="7.08333333333333" style="799" customWidth="1"/>
    <col min="7179" max="7179" width="7.58333333333333" style="799" customWidth="1"/>
    <col min="7180" max="7180" width="10" style="799" customWidth="1"/>
    <col min="7181" max="7181" width="4.91666666666667" style="799" customWidth="1"/>
    <col min="7182" max="7182" width="5.5" style="799" customWidth="1"/>
    <col min="7183" max="7183" width="8.41666666666667" style="799" customWidth="1"/>
    <col min="7184" max="7184" width="5.58333333333333" style="799" customWidth="1"/>
    <col min="7185" max="7185" width="7.41666666666667" style="799" customWidth="1"/>
    <col min="7186" max="7186" width="5.08333333333333" style="799" customWidth="1"/>
    <col min="7187" max="7187" width="12.5833333333333" style="799" customWidth="1"/>
    <col min="7188" max="7188" width="5.08333333333333" style="799" customWidth="1"/>
    <col min="7189" max="7189" width="9.08333333333333" style="799" customWidth="1"/>
    <col min="7190" max="7190" width="7.08333333333333" style="799" customWidth="1"/>
    <col min="7191" max="7195" width="8.08333333333333" style="799" customWidth="1"/>
    <col min="7196" max="7197" width="9.08333333333333" style="799" customWidth="1"/>
    <col min="7198" max="7198" width="4.91666666666667" style="799" customWidth="1"/>
    <col min="7199" max="7199" width="7" style="799" customWidth="1"/>
    <col min="7200" max="7200" width="5.41666666666667" style="799" customWidth="1"/>
    <col min="7201" max="7201" width="5" style="799" customWidth="1"/>
    <col min="7202" max="7202" width="5.5" style="799" customWidth="1"/>
    <col min="7203" max="7203" width="8.5" style="799" customWidth="1"/>
    <col min="7204" max="7204" width="5.5" style="799" customWidth="1"/>
    <col min="7205" max="7205" width="8.5" style="799" customWidth="1"/>
    <col min="7206" max="7206" width="5.5" style="799" customWidth="1"/>
    <col min="7207" max="7207" width="8.5" style="799" customWidth="1"/>
    <col min="7208" max="7208" width="3.58333333333333" style="799" customWidth="1"/>
    <col min="7209" max="7209" width="8.58333333333333" style="799" customWidth="1"/>
    <col min="7210" max="7210" width="8.08333333333333" style="799" customWidth="1"/>
    <col min="7211" max="7212" width="4.58333333333333" style="799" customWidth="1"/>
    <col min="7213" max="7214" width="8.58333333333333" style="799" customWidth="1"/>
    <col min="7215" max="7216" width="4.58333333333333" style="799" customWidth="1"/>
    <col min="7217" max="7217" width="8.58333333333333" style="799" customWidth="1"/>
    <col min="7218" max="7218" width="8" style="799" customWidth="1"/>
    <col min="7219" max="7219" width="4.58333333333333" style="799" customWidth="1"/>
    <col min="7220" max="7220" width="8.58333333333333" style="799" customWidth="1"/>
    <col min="7221" max="7221" width="5.41666666666667" style="799" customWidth="1"/>
    <col min="7222" max="7222" width="8.08333333333333" style="799" customWidth="1"/>
    <col min="7223" max="7424" width="9" style="799"/>
    <col min="7425" max="7425" width="4" style="799" customWidth="1"/>
    <col min="7426" max="7426" width="10" style="799" customWidth="1"/>
    <col min="7427" max="7428" width="7.08333333333333" style="799" customWidth="1"/>
    <col min="7429" max="7429" width="11.0833333333333" style="799" customWidth="1"/>
    <col min="7430" max="7431" width="7.08333333333333" style="799" customWidth="1"/>
    <col min="7432" max="7432" width="9.41666666666667" style="799" customWidth="1"/>
    <col min="7433" max="7434" width="7.08333333333333" style="799" customWidth="1"/>
    <col min="7435" max="7435" width="7.58333333333333" style="799" customWidth="1"/>
    <col min="7436" max="7436" width="10" style="799" customWidth="1"/>
    <col min="7437" max="7437" width="4.91666666666667" style="799" customWidth="1"/>
    <col min="7438" max="7438" width="5.5" style="799" customWidth="1"/>
    <col min="7439" max="7439" width="8.41666666666667" style="799" customWidth="1"/>
    <col min="7440" max="7440" width="5.58333333333333" style="799" customWidth="1"/>
    <col min="7441" max="7441" width="7.41666666666667" style="799" customWidth="1"/>
    <col min="7442" max="7442" width="5.08333333333333" style="799" customWidth="1"/>
    <col min="7443" max="7443" width="12.5833333333333" style="799" customWidth="1"/>
    <col min="7444" max="7444" width="5.08333333333333" style="799" customWidth="1"/>
    <col min="7445" max="7445" width="9.08333333333333" style="799" customWidth="1"/>
    <col min="7446" max="7446" width="7.08333333333333" style="799" customWidth="1"/>
    <col min="7447" max="7451" width="8.08333333333333" style="799" customWidth="1"/>
    <col min="7452" max="7453" width="9.08333333333333" style="799" customWidth="1"/>
    <col min="7454" max="7454" width="4.91666666666667" style="799" customWidth="1"/>
    <col min="7455" max="7455" width="7" style="799" customWidth="1"/>
    <col min="7456" max="7456" width="5.41666666666667" style="799" customWidth="1"/>
    <col min="7457" max="7457" width="5" style="799" customWidth="1"/>
    <col min="7458" max="7458" width="5.5" style="799" customWidth="1"/>
    <col min="7459" max="7459" width="8.5" style="799" customWidth="1"/>
    <col min="7460" max="7460" width="5.5" style="799" customWidth="1"/>
    <col min="7461" max="7461" width="8.5" style="799" customWidth="1"/>
    <col min="7462" max="7462" width="5.5" style="799" customWidth="1"/>
    <col min="7463" max="7463" width="8.5" style="799" customWidth="1"/>
    <col min="7464" max="7464" width="3.58333333333333" style="799" customWidth="1"/>
    <col min="7465" max="7465" width="8.58333333333333" style="799" customWidth="1"/>
    <col min="7466" max="7466" width="8.08333333333333" style="799" customWidth="1"/>
    <col min="7467" max="7468" width="4.58333333333333" style="799" customWidth="1"/>
    <col min="7469" max="7470" width="8.58333333333333" style="799" customWidth="1"/>
    <col min="7471" max="7472" width="4.58333333333333" style="799" customWidth="1"/>
    <col min="7473" max="7473" width="8.58333333333333" style="799" customWidth="1"/>
    <col min="7474" max="7474" width="8" style="799" customWidth="1"/>
    <col min="7475" max="7475" width="4.58333333333333" style="799" customWidth="1"/>
    <col min="7476" max="7476" width="8.58333333333333" style="799" customWidth="1"/>
    <col min="7477" max="7477" width="5.41666666666667" style="799" customWidth="1"/>
    <col min="7478" max="7478" width="8.08333333333333" style="799" customWidth="1"/>
    <col min="7479" max="7680" width="9" style="799"/>
    <col min="7681" max="7681" width="4" style="799" customWidth="1"/>
    <col min="7682" max="7682" width="10" style="799" customWidth="1"/>
    <col min="7683" max="7684" width="7.08333333333333" style="799" customWidth="1"/>
    <col min="7685" max="7685" width="11.0833333333333" style="799" customWidth="1"/>
    <col min="7686" max="7687" width="7.08333333333333" style="799" customWidth="1"/>
    <col min="7688" max="7688" width="9.41666666666667" style="799" customWidth="1"/>
    <col min="7689" max="7690" width="7.08333333333333" style="799" customWidth="1"/>
    <col min="7691" max="7691" width="7.58333333333333" style="799" customWidth="1"/>
    <col min="7692" max="7692" width="10" style="799" customWidth="1"/>
    <col min="7693" max="7693" width="4.91666666666667" style="799" customWidth="1"/>
    <col min="7694" max="7694" width="5.5" style="799" customWidth="1"/>
    <col min="7695" max="7695" width="8.41666666666667" style="799" customWidth="1"/>
    <col min="7696" max="7696" width="5.58333333333333" style="799" customWidth="1"/>
    <col min="7697" max="7697" width="7.41666666666667" style="799" customWidth="1"/>
    <col min="7698" max="7698" width="5.08333333333333" style="799" customWidth="1"/>
    <col min="7699" max="7699" width="12.5833333333333" style="799" customWidth="1"/>
    <col min="7700" max="7700" width="5.08333333333333" style="799" customWidth="1"/>
    <col min="7701" max="7701" width="9.08333333333333" style="799" customWidth="1"/>
    <col min="7702" max="7702" width="7.08333333333333" style="799" customWidth="1"/>
    <col min="7703" max="7707" width="8.08333333333333" style="799" customWidth="1"/>
    <col min="7708" max="7709" width="9.08333333333333" style="799" customWidth="1"/>
    <col min="7710" max="7710" width="4.91666666666667" style="799" customWidth="1"/>
    <col min="7711" max="7711" width="7" style="799" customWidth="1"/>
    <col min="7712" max="7712" width="5.41666666666667" style="799" customWidth="1"/>
    <col min="7713" max="7713" width="5" style="799" customWidth="1"/>
    <col min="7714" max="7714" width="5.5" style="799" customWidth="1"/>
    <col min="7715" max="7715" width="8.5" style="799" customWidth="1"/>
    <col min="7716" max="7716" width="5.5" style="799" customWidth="1"/>
    <col min="7717" max="7717" width="8.5" style="799" customWidth="1"/>
    <col min="7718" max="7718" width="5.5" style="799" customWidth="1"/>
    <col min="7719" max="7719" width="8.5" style="799" customWidth="1"/>
    <col min="7720" max="7720" width="3.58333333333333" style="799" customWidth="1"/>
    <col min="7721" max="7721" width="8.58333333333333" style="799" customWidth="1"/>
    <col min="7722" max="7722" width="8.08333333333333" style="799" customWidth="1"/>
    <col min="7723" max="7724" width="4.58333333333333" style="799" customWidth="1"/>
    <col min="7725" max="7726" width="8.58333333333333" style="799" customWidth="1"/>
    <col min="7727" max="7728" width="4.58333333333333" style="799" customWidth="1"/>
    <col min="7729" max="7729" width="8.58333333333333" style="799" customWidth="1"/>
    <col min="7730" max="7730" width="8" style="799" customWidth="1"/>
    <col min="7731" max="7731" width="4.58333333333333" style="799" customWidth="1"/>
    <col min="7732" max="7732" width="8.58333333333333" style="799" customWidth="1"/>
    <col min="7733" max="7733" width="5.41666666666667" style="799" customWidth="1"/>
    <col min="7734" max="7734" width="8.08333333333333" style="799" customWidth="1"/>
    <col min="7735" max="7936" width="9" style="799"/>
    <col min="7937" max="7937" width="4" style="799" customWidth="1"/>
    <col min="7938" max="7938" width="10" style="799" customWidth="1"/>
    <col min="7939" max="7940" width="7.08333333333333" style="799" customWidth="1"/>
    <col min="7941" max="7941" width="11.0833333333333" style="799" customWidth="1"/>
    <col min="7942" max="7943" width="7.08333333333333" style="799" customWidth="1"/>
    <col min="7944" max="7944" width="9.41666666666667" style="799" customWidth="1"/>
    <col min="7945" max="7946" width="7.08333333333333" style="799" customWidth="1"/>
    <col min="7947" max="7947" width="7.58333333333333" style="799" customWidth="1"/>
    <col min="7948" max="7948" width="10" style="799" customWidth="1"/>
    <col min="7949" max="7949" width="4.91666666666667" style="799" customWidth="1"/>
    <col min="7950" max="7950" width="5.5" style="799" customWidth="1"/>
    <col min="7951" max="7951" width="8.41666666666667" style="799" customWidth="1"/>
    <col min="7952" max="7952" width="5.58333333333333" style="799" customWidth="1"/>
    <col min="7953" max="7953" width="7.41666666666667" style="799" customWidth="1"/>
    <col min="7954" max="7954" width="5.08333333333333" style="799" customWidth="1"/>
    <col min="7955" max="7955" width="12.5833333333333" style="799" customWidth="1"/>
    <col min="7956" max="7956" width="5.08333333333333" style="799" customWidth="1"/>
    <col min="7957" max="7957" width="9.08333333333333" style="799" customWidth="1"/>
    <col min="7958" max="7958" width="7.08333333333333" style="799" customWidth="1"/>
    <col min="7959" max="7963" width="8.08333333333333" style="799" customWidth="1"/>
    <col min="7964" max="7965" width="9.08333333333333" style="799" customWidth="1"/>
    <col min="7966" max="7966" width="4.91666666666667" style="799" customWidth="1"/>
    <col min="7967" max="7967" width="7" style="799" customWidth="1"/>
    <col min="7968" max="7968" width="5.41666666666667" style="799" customWidth="1"/>
    <col min="7969" max="7969" width="5" style="799" customWidth="1"/>
    <col min="7970" max="7970" width="5.5" style="799" customWidth="1"/>
    <col min="7971" max="7971" width="8.5" style="799" customWidth="1"/>
    <col min="7972" max="7972" width="5.5" style="799" customWidth="1"/>
    <col min="7973" max="7973" width="8.5" style="799" customWidth="1"/>
    <col min="7974" max="7974" width="5.5" style="799" customWidth="1"/>
    <col min="7975" max="7975" width="8.5" style="799" customWidth="1"/>
    <col min="7976" max="7976" width="3.58333333333333" style="799" customWidth="1"/>
    <col min="7977" max="7977" width="8.58333333333333" style="799" customWidth="1"/>
    <col min="7978" max="7978" width="8.08333333333333" style="799" customWidth="1"/>
    <col min="7979" max="7980" width="4.58333333333333" style="799" customWidth="1"/>
    <col min="7981" max="7982" width="8.58333333333333" style="799" customWidth="1"/>
    <col min="7983" max="7984" width="4.58333333333333" style="799" customWidth="1"/>
    <col min="7985" max="7985" width="8.58333333333333" style="799" customWidth="1"/>
    <col min="7986" max="7986" width="8" style="799" customWidth="1"/>
    <col min="7987" max="7987" width="4.58333333333333" style="799" customWidth="1"/>
    <col min="7988" max="7988" width="8.58333333333333" style="799" customWidth="1"/>
    <col min="7989" max="7989" width="5.41666666666667" style="799" customWidth="1"/>
    <col min="7990" max="7990" width="8.08333333333333" style="799" customWidth="1"/>
    <col min="7991" max="8192" width="9" style="799"/>
    <col min="8193" max="8193" width="4" style="799" customWidth="1"/>
    <col min="8194" max="8194" width="10" style="799" customWidth="1"/>
    <col min="8195" max="8196" width="7.08333333333333" style="799" customWidth="1"/>
    <col min="8197" max="8197" width="11.0833333333333" style="799" customWidth="1"/>
    <col min="8198" max="8199" width="7.08333333333333" style="799" customWidth="1"/>
    <col min="8200" max="8200" width="9.41666666666667" style="799" customWidth="1"/>
    <col min="8201" max="8202" width="7.08333333333333" style="799" customWidth="1"/>
    <col min="8203" max="8203" width="7.58333333333333" style="799" customWidth="1"/>
    <col min="8204" max="8204" width="10" style="799" customWidth="1"/>
    <col min="8205" max="8205" width="4.91666666666667" style="799" customWidth="1"/>
    <col min="8206" max="8206" width="5.5" style="799" customWidth="1"/>
    <col min="8207" max="8207" width="8.41666666666667" style="799" customWidth="1"/>
    <col min="8208" max="8208" width="5.58333333333333" style="799" customWidth="1"/>
    <col min="8209" max="8209" width="7.41666666666667" style="799" customWidth="1"/>
    <col min="8210" max="8210" width="5.08333333333333" style="799" customWidth="1"/>
    <col min="8211" max="8211" width="12.5833333333333" style="799" customWidth="1"/>
    <col min="8212" max="8212" width="5.08333333333333" style="799" customWidth="1"/>
    <col min="8213" max="8213" width="9.08333333333333" style="799" customWidth="1"/>
    <col min="8214" max="8214" width="7.08333333333333" style="799" customWidth="1"/>
    <col min="8215" max="8219" width="8.08333333333333" style="799" customWidth="1"/>
    <col min="8220" max="8221" width="9.08333333333333" style="799" customWidth="1"/>
    <col min="8222" max="8222" width="4.91666666666667" style="799" customWidth="1"/>
    <col min="8223" max="8223" width="7" style="799" customWidth="1"/>
    <col min="8224" max="8224" width="5.41666666666667" style="799" customWidth="1"/>
    <col min="8225" max="8225" width="5" style="799" customWidth="1"/>
    <col min="8226" max="8226" width="5.5" style="799" customWidth="1"/>
    <col min="8227" max="8227" width="8.5" style="799" customWidth="1"/>
    <col min="8228" max="8228" width="5.5" style="799" customWidth="1"/>
    <col min="8229" max="8229" width="8.5" style="799" customWidth="1"/>
    <col min="8230" max="8230" width="5.5" style="799" customWidth="1"/>
    <col min="8231" max="8231" width="8.5" style="799" customWidth="1"/>
    <col min="8232" max="8232" width="3.58333333333333" style="799" customWidth="1"/>
    <col min="8233" max="8233" width="8.58333333333333" style="799" customWidth="1"/>
    <col min="8234" max="8234" width="8.08333333333333" style="799" customWidth="1"/>
    <col min="8235" max="8236" width="4.58333333333333" style="799" customWidth="1"/>
    <col min="8237" max="8238" width="8.58333333333333" style="799" customWidth="1"/>
    <col min="8239" max="8240" width="4.58333333333333" style="799" customWidth="1"/>
    <col min="8241" max="8241" width="8.58333333333333" style="799" customWidth="1"/>
    <col min="8242" max="8242" width="8" style="799" customWidth="1"/>
    <col min="8243" max="8243" width="4.58333333333333" style="799" customWidth="1"/>
    <col min="8244" max="8244" width="8.58333333333333" style="799" customWidth="1"/>
    <col min="8245" max="8245" width="5.41666666666667" style="799" customWidth="1"/>
    <col min="8246" max="8246" width="8.08333333333333" style="799" customWidth="1"/>
    <col min="8247" max="8448" width="9" style="799"/>
    <col min="8449" max="8449" width="4" style="799" customWidth="1"/>
    <col min="8450" max="8450" width="10" style="799" customWidth="1"/>
    <col min="8451" max="8452" width="7.08333333333333" style="799" customWidth="1"/>
    <col min="8453" max="8453" width="11.0833333333333" style="799" customWidth="1"/>
    <col min="8454" max="8455" width="7.08333333333333" style="799" customWidth="1"/>
    <col min="8456" max="8456" width="9.41666666666667" style="799" customWidth="1"/>
    <col min="8457" max="8458" width="7.08333333333333" style="799" customWidth="1"/>
    <col min="8459" max="8459" width="7.58333333333333" style="799" customWidth="1"/>
    <col min="8460" max="8460" width="10" style="799" customWidth="1"/>
    <col min="8461" max="8461" width="4.91666666666667" style="799" customWidth="1"/>
    <col min="8462" max="8462" width="5.5" style="799" customWidth="1"/>
    <col min="8463" max="8463" width="8.41666666666667" style="799" customWidth="1"/>
    <col min="8464" max="8464" width="5.58333333333333" style="799" customWidth="1"/>
    <col min="8465" max="8465" width="7.41666666666667" style="799" customWidth="1"/>
    <col min="8466" max="8466" width="5.08333333333333" style="799" customWidth="1"/>
    <col min="8467" max="8467" width="12.5833333333333" style="799" customWidth="1"/>
    <col min="8468" max="8468" width="5.08333333333333" style="799" customWidth="1"/>
    <col min="8469" max="8469" width="9.08333333333333" style="799" customWidth="1"/>
    <col min="8470" max="8470" width="7.08333333333333" style="799" customWidth="1"/>
    <col min="8471" max="8475" width="8.08333333333333" style="799" customWidth="1"/>
    <col min="8476" max="8477" width="9.08333333333333" style="799" customWidth="1"/>
    <col min="8478" max="8478" width="4.91666666666667" style="799" customWidth="1"/>
    <col min="8479" max="8479" width="7" style="799" customWidth="1"/>
    <col min="8480" max="8480" width="5.41666666666667" style="799" customWidth="1"/>
    <col min="8481" max="8481" width="5" style="799" customWidth="1"/>
    <col min="8482" max="8482" width="5.5" style="799" customWidth="1"/>
    <col min="8483" max="8483" width="8.5" style="799" customWidth="1"/>
    <col min="8484" max="8484" width="5.5" style="799" customWidth="1"/>
    <col min="8485" max="8485" width="8.5" style="799" customWidth="1"/>
    <col min="8486" max="8486" width="5.5" style="799" customWidth="1"/>
    <col min="8487" max="8487" width="8.5" style="799" customWidth="1"/>
    <col min="8488" max="8488" width="3.58333333333333" style="799" customWidth="1"/>
    <col min="8489" max="8489" width="8.58333333333333" style="799" customWidth="1"/>
    <col min="8490" max="8490" width="8.08333333333333" style="799" customWidth="1"/>
    <col min="8491" max="8492" width="4.58333333333333" style="799" customWidth="1"/>
    <col min="8493" max="8494" width="8.58333333333333" style="799" customWidth="1"/>
    <col min="8495" max="8496" width="4.58333333333333" style="799" customWidth="1"/>
    <col min="8497" max="8497" width="8.58333333333333" style="799" customWidth="1"/>
    <col min="8498" max="8498" width="8" style="799" customWidth="1"/>
    <col min="8499" max="8499" width="4.58333333333333" style="799" customWidth="1"/>
    <col min="8500" max="8500" width="8.58333333333333" style="799" customWidth="1"/>
    <col min="8501" max="8501" width="5.41666666666667" style="799" customWidth="1"/>
    <col min="8502" max="8502" width="8.08333333333333" style="799" customWidth="1"/>
    <col min="8503" max="8704" width="9" style="799"/>
    <col min="8705" max="8705" width="4" style="799" customWidth="1"/>
    <col min="8706" max="8706" width="10" style="799" customWidth="1"/>
    <col min="8707" max="8708" width="7.08333333333333" style="799" customWidth="1"/>
    <col min="8709" max="8709" width="11.0833333333333" style="799" customWidth="1"/>
    <col min="8710" max="8711" width="7.08333333333333" style="799" customWidth="1"/>
    <col min="8712" max="8712" width="9.41666666666667" style="799" customWidth="1"/>
    <col min="8713" max="8714" width="7.08333333333333" style="799" customWidth="1"/>
    <col min="8715" max="8715" width="7.58333333333333" style="799" customWidth="1"/>
    <col min="8716" max="8716" width="10" style="799" customWidth="1"/>
    <col min="8717" max="8717" width="4.91666666666667" style="799" customWidth="1"/>
    <col min="8718" max="8718" width="5.5" style="799" customWidth="1"/>
    <col min="8719" max="8719" width="8.41666666666667" style="799" customWidth="1"/>
    <col min="8720" max="8720" width="5.58333333333333" style="799" customWidth="1"/>
    <col min="8721" max="8721" width="7.41666666666667" style="799" customWidth="1"/>
    <col min="8722" max="8722" width="5.08333333333333" style="799" customWidth="1"/>
    <col min="8723" max="8723" width="12.5833333333333" style="799" customWidth="1"/>
    <col min="8724" max="8724" width="5.08333333333333" style="799" customWidth="1"/>
    <col min="8725" max="8725" width="9.08333333333333" style="799" customWidth="1"/>
    <col min="8726" max="8726" width="7.08333333333333" style="799" customWidth="1"/>
    <col min="8727" max="8731" width="8.08333333333333" style="799" customWidth="1"/>
    <col min="8732" max="8733" width="9.08333333333333" style="799" customWidth="1"/>
    <col min="8734" max="8734" width="4.91666666666667" style="799" customWidth="1"/>
    <col min="8735" max="8735" width="7" style="799" customWidth="1"/>
    <col min="8736" max="8736" width="5.41666666666667" style="799" customWidth="1"/>
    <col min="8737" max="8737" width="5" style="799" customWidth="1"/>
    <col min="8738" max="8738" width="5.5" style="799" customWidth="1"/>
    <col min="8739" max="8739" width="8.5" style="799" customWidth="1"/>
    <col min="8740" max="8740" width="5.5" style="799" customWidth="1"/>
    <col min="8741" max="8741" width="8.5" style="799" customWidth="1"/>
    <col min="8742" max="8742" width="5.5" style="799" customWidth="1"/>
    <col min="8743" max="8743" width="8.5" style="799" customWidth="1"/>
    <col min="8744" max="8744" width="3.58333333333333" style="799" customWidth="1"/>
    <col min="8745" max="8745" width="8.58333333333333" style="799" customWidth="1"/>
    <col min="8746" max="8746" width="8.08333333333333" style="799" customWidth="1"/>
    <col min="8747" max="8748" width="4.58333333333333" style="799" customWidth="1"/>
    <col min="8749" max="8750" width="8.58333333333333" style="799" customWidth="1"/>
    <col min="8751" max="8752" width="4.58333333333333" style="799" customWidth="1"/>
    <col min="8753" max="8753" width="8.58333333333333" style="799" customWidth="1"/>
    <col min="8754" max="8754" width="8" style="799" customWidth="1"/>
    <col min="8755" max="8755" width="4.58333333333333" style="799" customWidth="1"/>
    <col min="8756" max="8756" width="8.58333333333333" style="799" customWidth="1"/>
    <col min="8757" max="8757" width="5.41666666666667" style="799" customWidth="1"/>
    <col min="8758" max="8758" width="8.08333333333333" style="799" customWidth="1"/>
    <col min="8759" max="8960" width="9" style="799"/>
    <col min="8961" max="8961" width="4" style="799" customWidth="1"/>
    <col min="8962" max="8962" width="10" style="799" customWidth="1"/>
    <col min="8963" max="8964" width="7.08333333333333" style="799" customWidth="1"/>
    <col min="8965" max="8965" width="11.0833333333333" style="799" customWidth="1"/>
    <col min="8966" max="8967" width="7.08333333333333" style="799" customWidth="1"/>
    <col min="8968" max="8968" width="9.41666666666667" style="799" customWidth="1"/>
    <col min="8969" max="8970" width="7.08333333333333" style="799" customWidth="1"/>
    <col min="8971" max="8971" width="7.58333333333333" style="799" customWidth="1"/>
    <col min="8972" max="8972" width="10" style="799" customWidth="1"/>
    <col min="8973" max="8973" width="4.91666666666667" style="799" customWidth="1"/>
    <col min="8974" max="8974" width="5.5" style="799" customWidth="1"/>
    <col min="8975" max="8975" width="8.41666666666667" style="799" customWidth="1"/>
    <col min="8976" max="8976" width="5.58333333333333" style="799" customWidth="1"/>
    <col min="8977" max="8977" width="7.41666666666667" style="799" customWidth="1"/>
    <col min="8978" max="8978" width="5.08333333333333" style="799" customWidth="1"/>
    <col min="8979" max="8979" width="12.5833333333333" style="799" customWidth="1"/>
    <col min="8980" max="8980" width="5.08333333333333" style="799" customWidth="1"/>
    <col min="8981" max="8981" width="9.08333333333333" style="799" customWidth="1"/>
    <col min="8982" max="8982" width="7.08333333333333" style="799" customWidth="1"/>
    <col min="8983" max="8987" width="8.08333333333333" style="799" customWidth="1"/>
    <col min="8988" max="8989" width="9.08333333333333" style="799" customWidth="1"/>
    <col min="8990" max="8990" width="4.91666666666667" style="799" customWidth="1"/>
    <col min="8991" max="8991" width="7" style="799" customWidth="1"/>
    <col min="8992" max="8992" width="5.41666666666667" style="799" customWidth="1"/>
    <col min="8993" max="8993" width="5" style="799" customWidth="1"/>
    <col min="8994" max="8994" width="5.5" style="799" customWidth="1"/>
    <col min="8995" max="8995" width="8.5" style="799" customWidth="1"/>
    <col min="8996" max="8996" width="5.5" style="799" customWidth="1"/>
    <col min="8997" max="8997" width="8.5" style="799" customWidth="1"/>
    <col min="8998" max="8998" width="5.5" style="799" customWidth="1"/>
    <col min="8999" max="8999" width="8.5" style="799" customWidth="1"/>
    <col min="9000" max="9000" width="3.58333333333333" style="799" customWidth="1"/>
    <col min="9001" max="9001" width="8.58333333333333" style="799" customWidth="1"/>
    <col min="9002" max="9002" width="8.08333333333333" style="799" customWidth="1"/>
    <col min="9003" max="9004" width="4.58333333333333" style="799" customWidth="1"/>
    <col min="9005" max="9006" width="8.58333333333333" style="799" customWidth="1"/>
    <col min="9007" max="9008" width="4.58333333333333" style="799" customWidth="1"/>
    <col min="9009" max="9009" width="8.58333333333333" style="799" customWidth="1"/>
    <col min="9010" max="9010" width="8" style="799" customWidth="1"/>
    <col min="9011" max="9011" width="4.58333333333333" style="799" customWidth="1"/>
    <col min="9012" max="9012" width="8.58333333333333" style="799" customWidth="1"/>
    <col min="9013" max="9013" width="5.41666666666667" style="799" customWidth="1"/>
    <col min="9014" max="9014" width="8.08333333333333" style="799" customWidth="1"/>
    <col min="9015" max="9216" width="9" style="799"/>
    <col min="9217" max="9217" width="4" style="799" customWidth="1"/>
    <col min="9218" max="9218" width="10" style="799" customWidth="1"/>
    <col min="9219" max="9220" width="7.08333333333333" style="799" customWidth="1"/>
    <col min="9221" max="9221" width="11.0833333333333" style="799" customWidth="1"/>
    <col min="9222" max="9223" width="7.08333333333333" style="799" customWidth="1"/>
    <col min="9224" max="9224" width="9.41666666666667" style="799" customWidth="1"/>
    <col min="9225" max="9226" width="7.08333333333333" style="799" customWidth="1"/>
    <col min="9227" max="9227" width="7.58333333333333" style="799" customWidth="1"/>
    <col min="9228" max="9228" width="10" style="799" customWidth="1"/>
    <col min="9229" max="9229" width="4.91666666666667" style="799" customWidth="1"/>
    <col min="9230" max="9230" width="5.5" style="799" customWidth="1"/>
    <col min="9231" max="9231" width="8.41666666666667" style="799" customWidth="1"/>
    <col min="9232" max="9232" width="5.58333333333333" style="799" customWidth="1"/>
    <col min="9233" max="9233" width="7.41666666666667" style="799" customWidth="1"/>
    <col min="9234" max="9234" width="5.08333333333333" style="799" customWidth="1"/>
    <col min="9235" max="9235" width="12.5833333333333" style="799" customWidth="1"/>
    <col min="9236" max="9236" width="5.08333333333333" style="799" customWidth="1"/>
    <col min="9237" max="9237" width="9.08333333333333" style="799" customWidth="1"/>
    <col min="9238" max="9238" width="7.08333333333333" style="799" customWidth="1"/>
    <col min="9239" max="9243" width="8.08333333333333" style="799" customWidth="1"/>
    <col min="9244" max="9245" width="9.08333333333333" style="799" customWidth="1"/>
    <col min="9246" max="9246" width="4.91666666666667" style="799" customWidth="1"/>
    <col min="9247" max="9247" width="7" style="799" customWidth="1"/>
    <col min="9248" max="9248" width="5.41666666666667" style="799" customWidth="1"/>
    <col min="9249" max="9249" width="5" style="799" customWidth="1"/>
    <col min="9250" max="9250" width="5.5" style="799" customWidth="1"/>
    <col min="9251" max="9251" width="8.5" style="799" customWidth="1"/>
    <col min="9252" max="9252" width="5.5" style="799" customWidth="1"/>
    <col min="9253" max="9253" width="8.5" style="799" customWidth="1"/>
    <col min="9254" max="9254" width="5.5" style="799" customWidth="1"/>
    <col min="9255" max="9255" width="8.5" style="799" customWidth="1"/>
    <col min="9256" max="9256" width="3.58333333333333" style="799" customWidth="1"/>
    <col min="9257" max="9257" width="8.58333333333333" style="799" customWidth="1"/>
    <col min="9258" max="9258" width="8.08333333333333" style="799" customWidth="1"/>
    <col min="9259" max="9260" width="4.58333333333333" style="799" customWidth="1"/>
    <col min="9261" max="9262" width="8.58333333333333" style="799" customWidth="1"/>
    <col min="9263" max="9264" width="4.58333333333333" style="799" customWidth="1"/>
    <col min="9265" max="9265" width="8.58333333333333" style="799" customWidth="1"/>
    <col min="9266" max="9266" width="8" style="799" customWidth="1"/>
    <col min="9267" max="9267" width="4.58333333333333" style="799" customWidth="1"/>
    <col min="9268" max="9268" width="8.58333333333333" style="799" customWidth="1"/>
    <col min="9269" max="9269" width="5.41666666666667" style="799" customWidth="1"/>
    <col min="9270" max="9270" width="8.08333333333333" style="799" customWidth="1"/>
    <col min="9271" max="9472" width="9" style="799"/>
    <col min="9473" max="9473" width="4" style="799" customWidth="1"/>
    <col min="9474" max="9474" width="10" style="799" customWidth="1"/>
    <col min="9475" max="9476" width="7.08333333333333" style="799" customWidth="1"/>
    <col min="9477" max="9477" width="11.0833333333333" style="799" customWidth="1"/>
    <col min="9478" max="9479" width="7.08333333333333" style="799" customWidth="1"/>
    <col min="9480" max="9480" width="9.41666666666667" style="799" customWidth="1"/>
    <col min="9481" max="9482" width="7.08333333333333" style="799" customWidth="1"/>
    <col min="9483" max="9483" width="7.58333333333333" style="799" customWidth="1"/>
    <col min="9484" max="9484" width="10" style="799" customWidth="1"/>
    <col min="9485" max="9485" width="4.91666666666667" style="799" customWidth="1"/>
    <col min="9486" max="9486" width="5.5" style="799" customWidth="1"/>
    <col min="9487" max="9487" width="8.41666666666667" style="799" customWidth="1"/>
    <col min="9488" max="9488" width="5.58333333333333" style="799" customWidth="1"/>
    <col min="9489" max="9489" width="7.41666666666667" style="799" customWidth="1"/>
    <col min="9490" max="9490" width="5.08333333333333" style="799" customWidth="1"/>
    <col min="9491" max="9491" width="12.5833333333333" style="799" customWidth="1"/>
    <col min="9492" max="9492" width="5.08333333333333" style="799" customWidth="1"/>
    <col min="9493" max="9493" width="9.08333333333333" style="799" customWidth="1"/>
    <col min="9494" max="9494" width="7.08333333333333" style="799" customWidth="1"/>
    <col min="9495" max="9499" width="8.08333333333333" style="799" customWidth="1"/>
    <col min="9500" max="9501" width="9.08333333333333" style="799" customWidth="1"/>
    <col min="9502" max="9502" width="4.91666666666667" style="799" customWidth="1"/>
    <col min="9503" max="9503" width="7" style="799" customWidth="1"/>
    <col min="9504" max="9504" width="5.41666666666667" style="799" customWidth="1"/>
    <col min="9505" max="9505" width="5" style="799" customWidth="1"/>
    <col min="9506" max="9506" width="5.5" style="799" customWidth="1"/>
    <col min="9507" max="9507" width="8.5" style="799" customWidth="1"/>
    <col min="9508" max="9508" width="5.5" style="799" customWidth="1"/>
    <col min="9509" max="9509" width="8.5" style="799" customWidth="1"/>
    <col min="9510" max="9510" width="5.5" style="799" customWidth="1"/>
    <col min="9511" max="9511" width="8.5" style="799" customWidth="1"/>
    <col min="9512" max="9512" width="3.58333333333333" style="799" customWidth="1"/>
    <col min="9513" max="9513" width="8.58333333333333" style="799" customWidth="1"/>
    <col min="9514" max="9514" width="8.08333333333333" style="799" customWidth="1"/>
    <col min="9515" max="9516" width="4.58333333333333" style="799" customWidth="1"/>
    <col min="9517" max="9518" width="8.58333333333333" style="799" customWidth="1"/>
    <col min="9519" max="9520" width="4.58333333333333" style="799" customWidth="1"/>
    <col min="9521" max="9521" width="8.58333333333333" style="799" customWidth="1"/>
    <col min="9522" max="9522" width="8" style="799" customWidth="1"/>
    <col min="9523" max="9523" width="4.58333333333333" style="799" customWidth="1"/>
    <col min="9524" max="9524" width="8.58333333333333" style="799" customWidth="1"/>
    <col min="9525" max="9525" width="5.41666666666667" style="799" customWidth="1"/>
    <col min="9526" max="9526" width="8.08333333333333" style="799" customWidth="1"/>
    <col min="9527" max="9728" width="9" style="799"/>
    <col min="9729" max="9729" width="4" style="799" customWidth="1"/>
    <col min="9730" max="9730" width="10" style="799" customWidth="1"/>
    <col min="9731" max="9732" width="7.08333333333333" style="799" customWidth="1"/>
    <col min="9733" max="9733" width="11.0833333333333" style="799" customWidth="1"/>
    <col min="9734" max="9735" width="7.08333333333333" style="799" customWidth="1"/>
    <col min="9736" max="9736" width="9.41666666666667" style="799" customWidth="1"/>
    <col min="9737" max="9738" width="7.08333333333333" style="799" customWidth="1"/>
    <col min="9739" max="9739" width="7.58333333333333" style="799" customWidth="1"/>
    <col min="9740" max="9740" width="10" style="799" customWidth="1"/>
    <col min="9741" max="9741" width="4.91666666666667" style="799" customWidth="1"/>
    <col min="9742" max="9742" width="5.5" style="799" customWidth="1"/>
    <col min="9743" max="9743" width="8.41666666666667" style="799" customWidth="1"/>
    <col min="9744" max="9744" width="5.58333333333333" style="799" customWidth="1"/>
    <col min="9745" max="9745" width="7.41666666666667" style="799" customWidth="1"/>
    <col min="9746" max="9746" width="5.08333333333333" style="799" customWidth="1"/>
    <col min="9747" max="9747" width="12.5833333333333" style="799" customWidth="1"/>
    <col min="9748" max="9748" width="5.08333333333333" style="799" customWidth="1"/>
    <col min="9749" max="9749" width="9.08333333333333" style="799" customWidth="1"/>
    <col min="9750" max="9750" width="7.08333333333333" style="799" customWidth="1"/>
    <col min="9751" max="9755" width="8.08333333333333" style="799" customWidth="1"/>
    <col min="9756" max="9757" width="9.08333333333333" style="799" customWidth="1"/>
    <col min="9758" max="9758" width="4.91666666666667" style="799" customWidth="1"/>
    <col min="9759" max="9759" width="7" style="799" customWidth="1"/>
    <col min="9760" max="9760" width="5.41666666666667" style="799" customWidth="1"/>
    <col min="9761" max="9761" width="5" style="799" customWidth="1"/>
    <col min="9762" max="9762" width="5.5" style="799" customWidth="1"/>
    <col min="9763" max="9763" width="8.5" style="799" customWidth="1"/>
    <col min="9764" max="9764" width="5.5" style="799" customWidth="1"/>
    <col min="9765" max="9765" width="8.5" style="799" customWidth="1"/>
    <col min="9766" max="9766" width="5.5" style="799" customWidth="1"/>
    <col min="9767" max="9767" width="8.5" style="799" customWidth="1"/>
    <col min="9768" max="9768" width="3.58333333333333" style="799" customWidth="1"/>
    <col min="9769" max="9769" width="8.58333333333333" style="799" customWidth="1"/>
    <col min="9770" max="9770" width="8.08333333333333" style="799" customWidth="1"/>
    <col min="9771" max="9772" width="4.58333333333333" style="799" customWidth="1"/>
    <col min="9773" max="9774" width="8.58333333333333" style="799" customWidth="1"/>
    <col min="9775" max="9776" width="4.58333333333333" style="799" customWidth="1"/>
    <col min="9777" max="9777" width="8.58333333333333" style="799" customWidth="1"/>
    <col min="9778" max="9778" width="8" style="799" customWidth="1"/>
    <col min="9779" max="9779" width="4.58333333333333" style="799" customWidth="1"/>
    <col min="9780" max="9780" width="8.58333333333333" style="799" customWidth="1"/>
    <col min="9781" max="9781" width="5.41666666666667" style="799" customWidth="1"/>
    <col min="9782" max="9782" width="8.08333333333333" style="799" customWidth="1"/>
    <col min="9783" max="9984" width="9" style="799"/>
    <col min="9985" max="9985" width="4" style="799" customWidth="1"/>
    <col min="9986" max="9986" width="10" style="799" customWidth="1"/>
    <col min="9987" max="9988" width="7.08333333333333" style="799" customWidth="1"/>
    <col min="9989" max="9989" width="11.0833333333333" style="799" customWidth="1"/>
    <col min="9990" max="9991" width="7.08333333333333" style="799" customWidth="1"/>
    <col min="9992" max="9992" width="9.41666666666667" style="799" customWidth="1"/>
    <col min="9993" max="9994" width="7.08333333333333" style="799" customWidth="1"/>
    <col min="9995" max="9995" width="7.58333333333333" style="799" customWidth="1"/>
    <col min="9996" max="9996" width="10" style="799" customWidth="1"/>
    <col min="9997" max="9997" width="4.91666666666667" style="799" customWidth="1"/>
    <col min="9998" max="9998" width="5.5" style="799" customWidth="1"/>
    <col min="9999" max="9999" width="8.41666666666667" style="799" customWidth="1"/>
    <col min="10000" max="10000" width="5.58333333333333" style="799" customWidth="1"/>
    <col min="10001" max="10001" width="7.41666666666667" style="799" customWidth="1"/>
    <col min="10002" max="10002" width="5.08333333333333" style="799" customWidth="1"/>
    <col min="10003" max="10003" width="12.5833333333333" style="799" customWidth="1"/>
    <col min="10004" max="10004" width="5.08333333333333" style="799" customWidth="1"/>
    <col min="10005" max="10005" width="9.08333333333333" style="799" customWidth="1"/>
    <col min="10006" max="10006" width="7.08333333333333" style="799" customWidth="1"/>
    <col min="10007" max="10011" width="8.08333333333333" style="799" customWidth="1"/>
    <col min="10012" max="10013" width="9.08333333333333" style="799" customWidth="1"/>
    <col min="10014" max="10014" width="4.91666666666667" style="799" customWidth="1"/>
    <col min="10015" max="10015" width="7" style="799" customWidth="1"/>
    <col min="10016" max="10016" width="5.41666666666667" style="799" customWidth="1"/>
    <col min="10017" max="10017" width="5" style="799" customWidth="1"/>
    <col min="10018" max="10018" width="5.5" style="799" customWidth="1"/>
    <col min="10019" max="10019" width="8.5" style="799" customWidth="1"/>
    <col min="10020" max="10020" width="5.5" style="799" customWidth="1"/>
    <col min="10021" max="10021" width="8.5" style="799" customWidth="1"/>
    <col min="10022" max="10022" width="5.5" style="799" customWidth="1"/>
    <col min="10023" max="10023" width="8.5" style="799" customWidth="1"/>
    <col min="10024" max="10024" width="3.58333333333333" style="799" customWidth="1"/>
    <col min="10025" max="10025" width="8.58333333333333" style="799" customWidth="1"/>
    <col min="10026" max="10026" width="8.08333333333333" style="799" customWidth="1"/>
    <col min="10027" max="10028" width="4.58333333333333" style="799" customWidth="1"/>
    <col min="10029" max="10030" width="8.58333333333333" style="799" customWidth="1"/>
    <col min="10031" max="10032" width="4.58333333333333" style="799" customWidth="1"/>
    <col min="10033" max="10033" width="8.58333333333333" style="799" customWidth="1"/>
    <col min="10034" max="10034" width="8" style="799" customWidth="1"/>
    <col min="10035" max="10035" width="4.58333333333333" style="799" customWidth="1"/>
    <col min="10036" max="10036" width="8.58333333333333" style="799" customWidth="1"/>
    <col min="10037" max="10037" width="5.41666666666667" style="799" customWidth="1"/>
    <col min="10038" max="10038" width="8.08333333333333" style="799" customWidth="1"/>
    <col min="10039" max="10240" width="9" style="799"/>
    <col min="10241" max="10241" width="4" style="799" customWidth="1"/>
    <col min="10242" max="10242" width="10" style="799" customWidth="1"/>
    <col min="10243" max="10244" width="7.08333333333333" style="799" customWidth="1"/>
    <col min="10245" max="10245" width="11.0833333333333" style="799" customWidth="1"/>
    <col min="10246" max="10247" width="7.08333333333333" style="799" customWidth="1"/>
    <col min="10248" max="10248" width="9.41666666666667" style="799" customWidth="1"/>
    <col min="10249" max="10250" width="7.08333333333333" style="799" customWidth="1"/>
    <col min="10251" max="10251" width="7.58333333333333" style="799" customWidth="1"/>
    <col min="10252" max="10252" width="10" style="799" customWidth="1"/>
    <col min="10253" max="10253" width="4.91666666666667" style="799" customWidth="1"/>
    <col min="10254" max="10254" width="5.5" style="799" customWidth="1"/>
    <col min="10255" max="10255" width="8.41666666666667" style="799" customWidth="1"/>
    <col min="10256" max="10256" width="5.58333333333333" style="799" customWidth="1"/>
    <col min="10257" max="10257" width="7.41666666666667" style="799" customWidth="1"/>
    <col min="10258" max="10258" width="5.08333333333333" style="799" customWidth="1"/>
    <col min="10259" max="10259" width="12.5833333333333" style="799" customWidth="1"/>
    <col min="10260" max="10260" width="5.08333333333333" style="799" customWidth="1"/>
    <col min="10261" max="10261" width="9.08333333333333" style="799" customWidth="1"/>
    <col min="10262" max="10262" width="7.08333333333333" style="799" customWidth="1"/>
    <col min="10263" max="10267" width="8.08333333333333" style="799" customWidth="1"/>
    <col min="10268" max="10269" width="9.08333333333333" style="799" customWidth="1"/>
    <col min="10270" max="10270" width="4.91666666666667" style="799" customWidth="1"/>
    <col min="10271" max="10271" width="7" style="799" customWidth="1"/>
    <col min="10272" max="10272" width="5.41666666666667" style="799" customWidth="1"/>
    <col min="10273" max="10273" width="5" style="799" customWidth="1"/>
    <col min="10274" max="10274" width="5.5" style="799" customWidth="1"/>
    <col min="10275" max="10275" width="8.5" style="799" customWidth="1"/>
    <col min="10276" max="10276" width="5.5" style="799" customWidth="1"/>
    <col min="10277" max="10277" width="8.5" style="799" customWidth="1"/>
    <col min="10278" max="10278" width="5.5" style="799" customWidth="1"/>
    <col min="10279" max="10279" width="8.5" style="799" customWidth="1"/>
    <col min="10280" max="10280" width="3.58333333333333" style="799" customWidth="1"/>
    <col min="10281" max="10281" width="8.58333333333333" style="799" customWidth="1"/>
    <col min="10282" max="10282" width="8.08333333333333" style="799" customWidth="1"/>
    <col min="10283" max="10284" width="4.58333333333333" style="799" customWidth="1"/>
    <col min="10285" max="10286" width="8.58333333333333" style="799" customWidth="1"/>
    <col min="10287" max="10288" width="4.58333333333333" style="799" customWidth="1"/>
    <col min="10289" max="10289" width="8.58333333333333" style="799" customWidth="1"/>
    <col min="10290" max="10290" width="8" style="799" customWidth="1"/>
    <col min="10291" max="10291" width="4.58333333333333" style="799" customWidth="1"/>
    <col min="10292" max="10292" width="8.58333333333333" style="799" customWidth="1"/>
    <col min="10293" max="10293" width="5.41666666666667" style="799" customWidth="1"/>
    <col min="10294" max="10294" width="8.08333333333333" style="799" customWidth="1"/>
    <col min="10295" max="10496" width="9" style="799"/>
    <col min="10497" max="10497" width="4" style="799" customWidth="1"/>
    <col min="10498" max="10498" width="10" style="799" customWidth="1"/>
    <col min="10499" max="10500" width="7.08333333333333" style="799" customWidth="1"/>
    <col min="10501" max="10501" width="11.0833333333333" style="799" customWidth="1"/>
    <col min="10502" max="10503" width="7.08333333333333" style="799" customWidth="1"/>
    <col min="10504" max="10504" width="9.41666666666667" style="799" customWidth="1"/>
    <col min="10505" max="10506" width="7.08333333333333" style="799" customWidth="1"/>
    <col min="10507" max="10507" width="7.58333333333333" style="799" customWidth="1"/>
    <col min="10508" max="10508" width="10" style="799" customWidth="1"/>
    <col min="10509" max="10509" width="4.91666666666667" style="799" customWidth="1"/>
    <col min="10510" max="10510" width="5.5" style="799" customWidth="1"/>
    <col min="10511" max="10511" width="8.41666666666667" style="799" customWidth="1"/>
    <col min="10512" max="10512" width="5.58333333333333" style="799" customWidth="1"/>
    <col min="10513" max="10513" width="7.41666666666667" style="799" customWidth="1"/>
    <col min="10514" max="10514" width="5.08333333333333" style="799" customWidth="1"/>
    <col min="10515" max="10515" width="12.5833333333333" style="799" customWidth="1"/>
    <col min="10516" max="10516" width="5.08333333333333" style="799" customWidth="1"/>
    <col min="10517" max="10517" width="9.08333333333333" style="799" customWidth="1"/>
    <col min="10518" max="10518" width="7.08333333333333" style="799" customWidth="1"/>
    <col min="10519" max="10523" width="8.08333333333333" style="799" customWidth="1"/>
    <col min="10524" max="10525" width="9.08333333333333" style="799" customWidth="1"/>
    <col min="10526" max="10526" width="4.91666666666667" style="799" customWidth="1"/>
    <col min="10527" max="10527" width="7" style="799" customWidth="1"/>
    <col min="10528" max="10528" width="5.41666666666667" style="799" customWidth="1"/>
    <col min="10529" max="10529" width="5" style="799" customWidth="1"/>
    <col min="10530" max="10530" width="5.5" style="799" customWidth="1"/>
    <col min="10531" max="10531" width="8.5" style="799" customWidth="1"/>
    <col min="10532" max="10532" width="5.5" style="799" customWidth="1"/>
    <col min="10533" max="10533" width="8.5" style="799" customWidth="1"/>
    <col min="10534" max="10534" width="5.5" style="799" customWidth="1"/>
    <col min="10535" max="10535" width="8.5" style="799" customWidth="1"/>
    <col min="10536" max="10536" width="3.58333333333333" style="799" customWidth="1"/>
    <col min="10537" max="10537" width="8.58333333333333" style="799" customWidth="1"/>
    <col min="10538" max="10538" width="8.08333333333333" style="799" customWidth="1"/>
    <col min="10539" max="10540" width="4.58333333333333" style="799" customWidth="1"/>
    <col min="10541" max="10542" width="8.58333333333333" style="799" customWidth="1"/>
    <col min="10543" max="10544" width="4.58333333333333" style="799" customWidth="1"/>
    <col min="10545" max="10545" width="8.58333333333333" style="799" customWidth="1"/>
    <col min="10546" max="10546" width="8" style="799" customWidth="1"/>
    <col min="10547" max="10547" width="4.58333333333333" style="799" customWidth="1"/>
    <col min="10548" max="10548" width="8.58333333333333" style="799" customWidth="1"/>
    <col min="10549" max="10549" width="5.41666666666667" style="799" customWidth="1"/>
    <col min="10550" max="10550" width="8.08333333333333" style="799" customWidth="1"/>
    <col min="10551" max="10752" width="9" style="799"/>
    <col min="10753" max="10753" width="4" style="799" customWidth="1"/>
    <col min="10754" max="10754" width="10" style="799" customWidth="1"/>
    <col min="10755" max="10756" width="7.08333333333333" style="799" customWidth="1"/>
    <col min="10757" max="10757" width="11.0833333333333" style="799" customWidth="1"/>
    <col min="10758" max="10759" width="7.08333333333333" style="799" customWidth="1"/>
    <col min="10760" max="10760" width="9.41666666666667" style="799" customWidth="1"/>
    <col min="10761" max="10762" width="7.08333333333333" style="799" customWidth="1"/>
    <col min="10763" max="10763" width="7.58333333333333" style="799" customWidth="1"/>
    <col min="10764" max="10764" width="10" style="799" customWidth="1"/>
    <col min="10765" max="10765" width="4.91666666666667" style="799" customWidth="1"/>
    <col min="10766" max="10766" width="5.5" style="799" customWidth="1"/>
    <col min="10767" max="10767" width="8.41666666666667" style="799" customWidth="1"/>
    <col min="10768" max="10768" width="5.58333333333333" style="799" customWidth="1"/>
    <col min="10769" max="10769" width="7.41666666666667" style="799" customWidth="1"/>
    <col min="10770" max="10770" width="5.08333333333333" style="799" customWidth="1"/>
    <col min="10771" max="10771" width="12.5833333333333" style="799" customWidth="1"/>
    <col min="10772" max="10772" width="5.08333333333333" style="799" customWidth="1"/>
    <col min="10773" max="10773" width="9.08333333333333" style="799" customWidth="1"/>
    <col min="10774" max="10774" width="7.08333333333333" style="799" customWidth="1"/>
    <col min="10775" max="10779" width="8.08333333333333" style="799" customWidth="1"/>
    <col min="10780" max="10781" width="9.08333333333333" style="799" customWidth="1"/>
    <col min="10782" max="10782" width="4.91666666666667" style="799" customWidth="1"/>
    <col min="10783" max="10783" width="7" style="799" customWidth="1"/>
    <col min="10784" max="10784" width="5.41666666666667" style="799" customWidth="1"/>
    <col min="10785" max="10785" width="5" style="799" customWidth="1"/>
    <col min="10786" max="10786" width="5.5" style="799" customWidth="1"/>
    <col min="10787" max="10787" width="8.5" style="799" customWidth="1"/>
    <col min="10788" max="10788" width="5.5" style="799" customWidth="1"/>
    <col min="10789" max="10789" width="8.5" style="799" customWidth="1"/>
    <col min="10790" max="10790" width="5.5" style="799" customWidth="1"/>
    <col min="10791" max="10791" width="8.5" style="799" customWidth="1"/>
    <col min="10792" max="10792" width="3.58333333333333" style="799" customWidth="1"/>
    <col min="10793" max="10793" width="8.58333333333333" style="799" customWidth="1"/>
    <col min="10794" max="10794" width="8.08333333333333" style="799" customWidth="1"/>
    <col min="10795" max="10796" width="4.58333333333333" style="799" customWidth="1"/>
    <col min="10797" max="10798" width="8.58333333333333" style="799" customWidth="1"/>
    <col min="10799" max="10800" width="4.58333333333333" style="799" customWidth="1"/>
    <col min="10801" max="10801" width="8.58333333333333" style="799" customWidth="1"/>
    <col min="10802" max="10802" width="8" style="799" customWidth="1"/>
    <col min="10803" max="10803" width="4.58333333333333" style="799" customWidth="1"/>
    <col min="10804" max="10804" width="8.58333333333333" style="799" customWidth="1"/>
    <col min="10805" max="10805" width="5.41666666666667" style="799" customWidth="1"/>
    <col min="10806" max="10806" width="8.08333333333333" style="799" customWidth="1"/>
    <col min="10807" max="11008" width="9" style="799"/>
    <col min="11009" max="11009" width="4" style="799" customWidth="1"/>
    <col min="11010" max="11010" width="10" style="799" customWidth="1"/>
    <col min="11011" max="11012" width="7.08333333333333" style="799" customWidth="1"/>
    <col min="11013" max="11013" width="11.0833333333333" style="799" customWidth="1"/>
    <col min="11014" max="11015" width="7.08333333333333" style="799" customWidth="1"/>
    <col min="11016" max="11016" width="9.41666666666667" style="799" customWidth="1"/>
    <col min="11017" max="11018" width="7.08333333333333" style="799" customWidth="1"/>
    <col min="11019" max="11019" width="7.58333333333333" style="799" customWidth="1"/>
    <col min="11020" max="11020" width="10" style="799" customWidth="1"/>
    <col min="11021" max="11021" width="4.91666666666667" style="799" customWidth="1"/>
    <col min="11022" max="11022" width="5.5" style="799" customWidth="1"/>
    <col min="11023" max="11023" width="8.41666666666667" style="799" customWidth="1"/>
    <col min="11024" max="11024" width="5.58333333333333" style="799" customWidth="1"/>
    <col min="11025" max="11025" width="7.41666666666667" style="799" customWidth="1"/>
    <col min="11026" max="11026" width="5.08333333333333" style="799" customWidth="1"/>
    <col min="11027" max="11027" width="12.5833333333333" style="799" customWidth="1"/>
    <col min="11028" max="11028" width="5.08333333333333" style="799" customWidth="1"/>
    <col min="11029" max="11029" width="9.08333333333333" style="799" customWidth="1"/>
    <col min="11030" max="11030" width="7.08333333333333" style="799" customWidth="1"/>
    <col min="11031" max="11035" width="8.08333333333333" style="799" customWidth="1"/>
    <col min="11036" max="11037" width="9.08333333333333" style="799" customWidth="1"/>
    <col min="11038" max="11038" width="4.91666666666667" style="799" customWidth="1"/>
    <col min="11039" max="11039" width="7" style="799" customWidth="1"/>
    <col min="11040" max="11040" width="5.41666666666667" style="799" customWidth="1"/>
    <col min="11041" max="11041" width="5" style="799" customWidth="1"/>
    <col min="11042" max="11042" width="5.5" style="799" customWidth="1"/>
    <col min="11043" max="11043" width="8.5" style="799" customWidth="1"/>
    <col min="11044" max="11044" width="5.5" style="799" customWidth="1"/>
    <col min="11045" max="11045" width="8.5" style="799" customWidth="1"/>
    <col min="11046" max="11046" width="5.5" style="799" customWidth="1"/>
    <col min="11047" max="11047" width="8.5" style="799" customWidth="1"/>
    <col min="11048" max="11048" width="3.58333333333333" style="799" customWidth="1"/>
    <col min="11049" max="11049" width="8.58333333333333" style="799" customWidth="1"/>
    <col min="11050" max="11050" width="8.08333333333333" style="799" customWidth="1"/>
    <col min="11051" max="11052" width="4.58333333333333" style="799" customWidth="1"/>
    <col min="11053" max="11054" width="8.58333333333333" style="799" customWidth="1"/>
    <col min="11055" max="11056" width="4.58333333333333" style="799" customWidth="1"/>
    <col min="11057" max="11057" width="8.58333333333333" style="799" customWidth="1"/>
    <col min="11058" max="11058" width="8" style="799" customWidth="1"/>
    <col min="11059" max="11059" width="4.58333333333333" style="799" customWidth="1"/>
    <col min="11060" max="11060" width="8.58333333333333" style="799" customWidth="1"/>
    <col min="11061" max="11061" width="5.41666666666667" style="799" customWidth="1"/>
    <col min="11062" max="11062" width="8.08333333333333" style="799" customWidth="1"/>
    <col min="11063" max="11264" width="9" style="799"/>
    <col min="11265" max="11265" width="4" style="799" customWidth="1"/>
    <col min="11266" max="11266" width="10" style="799" customWidth="1"/>
    <col min="11267" max="11268" width="7.08333333333333" style="799" customWidth="1"/>
    <col min="11269" max="11269" width="11.0833333333333" style="799" customWidth="1"/>
    <col min="11270" max="11271" width="7.08333333333333" style="799" customWidth="1"/>
    <col min="11272" max="11272" width="9.41666666666667" style="799" customWidth="1"/>
    <col min="11273" max="11274" width="7.08333333333333" style="799" customWidth="1"/>
    <col min="11275" max="11275" width="7.58333333333333" style="799" customWidth="1"/>
    <col min="11276" max="11276" width="10" style="799" customWidth="1"/>
    <col min="11277" max="11277" width="4.91666666666667" style="799" customWidth="1"/>
    <col min="11278" max="11278" width="5.5" style="799" customWidth="1"/>
    <col min="11279" max="11279" width="8.41666666666667" style="799" customWidth="1"/>
    <col min="11280" max="11280" width="5.58333333333333" style="799" customWidth="1"/>
    <col min="11281" max="11281" width="7.41666666666667" style="799" customWidth="1"/>
    <col min="11282" max="11282" width="5.08333333333333" style="799" customWidth="1"/>
    <col min="11283" max="11283" width="12.5833333333333" style="799" customWidth="1"/>
    <col min="11284" max="11284" width="5.08333333333333" style="799" customWidth="1"/>
    <col min="11285" max="11285" width="9.08333333333333" style="799" customWidth="1"/>
    <col min="11286" max="11286" width="7.08333333333333" style="799" customWidth="1"/>
    <col min="11287" max="11291" width="8.08333333333333" style="799" customWidth="1"/>
    <col min="11292" max="11293" width="9.08333333333333" style="799" customWidth="1"/>
    <col min="11294" max="11294" width="4.91666666666667" style="799" customWidth="1"/>
    <col min="11295" max="11295" width="7" style="799" customWidth="1"/>
    <col min="11296" max="11296" width="5.41666666666667" style="799" customWidth="1"/>
    <col min="11297" max="11297" width="5" style="799" customWidth="1"/>
    <col min="11298" max="11298" width="5.5" style="799" customWidth="1"/>
    <col min="11299" max="11299" width="8.5" style="799" customWidth="1"/>
    <col min="11300" max="11300" width="5.5" style="799" customWidth="1"/>
    <col min="11301" max="11301" width="8.5" style="799" customWidth="1"/>
    <col min="11302" max="11302" width="5.5" style="799" customWidth="1"/>
    <col min="11303" max="11303" width="8.5" style="799" customWidth="1"/>
    <col min="11304" max="11304" width="3.58333333333333" style="799" customWidth="1"/>
    <col min="11305" max="11305" width="8.58333333333333" style="799" customWidth="1"/>
    <col min="11306" max="11306" width="8.08333333333333" style="799" customWidth="1"/>
    <col min="11307" max="11308" width="4.58333333333333" style="799" customWidth="1"/>
    <col min="11309" max="11310" width="8.58333333333333" style="799" customWidth="1"/>
    <col min="11311" max="11312" width="4.58333333333333" style="799" customWidth="1"/>
    <col min="11313" max="11313" width="8.58333333333333" style="799" customWidth="1"/>
    <col min="11314" max="11314" width="8" style="799" customWidth="1"/>
    <col min="11315" max="11315" width="4.58333333333333" style="799" customWidth="1"/>
    <col min="11316" max="11316" width="8.58333333333333" style="799" customWidth="1"/>
    <col min="11317" max="11317" width="5.41666666666667" style="799" customWidth="1"/>
    <col min="11318" max="11318" width="8.08333333333333" style="799" customWidth="1"/>
    <col min="11319" max="11520" width="9" style="799"/>
    <col min="11521" max="11521" width="4" style="799" customWidth="1"/>
    <col min="11522" max="11522" width="10" style="799" customWidth="1"/>
    <col min="11523" max="11524" width="7.08333333333333" style="799" customWidth="1"/>
    <col min="11525" max="11525" width="11.0833333333333" style="799" customWidth="1"/>
    <col min="11526" max="11527" width="7.08333333333333" style="799" customWidth="1"/>
    <col min="11528" max="11528" width="9.41666666666667" style="799" customWidth="1"/>
    <col min="11529" max="11530" width="7.08333333333333" style="799" customWidth="1"/>
    <col min="11531" max="11531" width="7.58333333333333" style="799" customWidth="1"/>
    <col min="11532" max="11532" width="10" style="799" customWidth="1"/>
    <col min="11533" max="11533" width="4.91666666666667" style="799" customWidth="1"/>
    <col min="11534" max="11534" width="5.5" style="799" customWidth="1"/>
    <col min="11535" max="11535" width="8.41666666666667" style="799" customWidth="1"/>
    <col min="11536" max="11536" width="5.58333333333333" style="799" customWidth="1"/>
    <col min="11537" max="11537" width="7.41666666666667" style="799" customWidth="1"/>
    <col min="11538" max="11538" width="5.08333333333333" style="799" customWidth="1"/>
    <col min="11539" max="11539" width="12.5833333333333" style="799" customWidth="1"/>
    <col min="11540" max="11540" width="5.08333333333333" style="799" customWidth="1"/>
    <col min="11541" max="11541" width="9.08333333333333" style="799" customWidth="1"/>
    <col min="11542" max="11542" width="7.08333333333333" style="799" customWidth="1"/>
    <col min="11543" max="11547" width="8.08333333333333" style="799" customWidth="1"/>
    <col min="11548" max="11549" width="9.08333333333333" style="799" customWidth="1"/>
    <col min="11550" max="11550" width="4.91666666666667" style="799" customWidth="1"/>
    <col min="11551" max="11551" width="7" style="799" customWidth="1"/>
    <col min="11552" max="11552" width="5.41666666666667" style="799" customWidth="1"/>
    <col min="11553" max="11553" width="5" style="799" customWidth="1"/>
    <col min="11554" max="11554" width="5.5" style="799" customWidth="1"/>
    <col min="11555" max="11555" width="8.5" style="799" customWidth="1"/>
    <col min="11556" max="11556" width="5.5" style="799" customWidth="1"/>
    <col min="11557" max="11557" width="8.5" style="799" customWidth="1"/>
    <col min="11558" max="11558" width="5.5" style="799" customWidth="1"/>
    <col min="11559" max="11559" width="8.5" style="799" customWidth="1"/>
    <col min="11560" max="11560" width="3.58333333333333" style="799" customWidth="1"/>
    <col min="11561" max="11561" width="8.58333333333333" style="799" customWidth="1"/>
    <col min="11562" max="11562" width="8.08333333333333" style="799" customWidth="1"/>
    <col min="11563" max="11564" width="4.58333333333333" style="799" customWidth="1"/>
    <col min="11565" max="11566" width="8.58333333333333" style="799" customWidth="1"/>
    <col min="11567" max="11568" width="4.58333333333333" style="799" customWidth="1"/>
    <col min="11569" max="11569" width="8.58333333333333" style="799" customWidth="1"/>
    <col min="11570" max="11570" width="8" style="799" customWidth="1"/>
    <col min="11571" max="11571" width="4.58333333333333" style="799" customWidth="1"/>
    <col min="11572" max="11572" width="8.58333333333333" style="799" customWidth="1"/>
    <col min="11573" max="11573" width="5.41666666666667" style="799" customWidth="1"/>
    <col min="11574" max="11574" width="8.08333333333333" style="799" customWidth="1"/>
    <col min="11575" max="11776" width="9" style="799"/>
    <col min="11777" max="11777" width="4" style="799" customWidth="1"/>
    <col min="11778" max="11778" width="10" style="799" customWidth="1"/>
    <col min="11779" max="11780" width="7.08333333333333" style="799" customWidth="1"/>
    <col min="11781" max="11781" width="11.0833333333333" style="799" customWidth="1"/>
    <col min="11782" max="11783" width="7.08333333333333" style="799" customWidth="1"/>
    <col min="11784" max="11784" width="9.41666666666667" style="799" customWidth="1"/>
    <col min="11785" max="11786" width="7.08333333333333" style="799" customWidth="1"/>
    <col min="11787" max="11787" width="7.58333333333333" style="799" customWidth="1"/>
    <col min="11788" max="11788" width="10" style="799" customWidth="1"/>
    <col min="11789" max="11789" width="4.91666666666667" style="799" customWidth="1"/>
    <col min="11790" max="11790" width="5.5" style="799" customWidth="1"/>
    <col min="11791" max="11791" width="8.41666666666667" style="799" customWidth="1"/>
    <col min="11792" max="11792" width="5.58333333333333" style="799" customWidth="1"/>
    <col min="11793" max="11793" width="7.41666666666667" style="799" customWidth="1"/>
    <col min="11794" max="11794" width="5.08333333333333" style="799" customWidth="1"/>
    <col min="11795" max="11795" width="12.5833333333333" style="799" customWidth="1"/>
    <col min="11796" max="11796" width="5.08333333333333" style="799" customWidth="1"/>
    <col min="11797" max="11797" width="9.08333333333333" style="799" customWidth="1"/>
    <col min="11798" max="11798" width="7.08333333333333" style="799" customWidth="1"/>
    <col min="11799" max="11803" width="8.08333333333333" style="799" customWidth="1"/>
    <col min="11804" max="11805" width="9.08333333333333" style="799" customWidth="1"/>
    <col min="11806" max="11806" width="4.91666666666667" style="799" customWidth="1"/>
    <col min="11807" max="11807" width="7" style="799" customWidth="1"/>
    <col min="11808" max="11808" width="5.41666666666667" style="799" customWidth="1"/>
    <col min="11809" max="11809" width="5" style="799" customWidth="1"/>
    <col min="11810" max="11810" width="5.5" style="799" customWidth="1"/>
    <col min="11811" max="11811" width="8.5" style="799" customWidth="1"/>
    <col min="11812" max="11812" width="5.5" style="799" customWidth="1"/>
    <col min="11813" max="11813" width="8.5" style="799" customWidth="1"/>
    <col min="11814" max="11814" width="5.5" style="799" customWidth="1"/>
    <col min="11815" max="11815" width="8.5" style="799" customWidth="1"/>
    <col min="11816" max="11816" width="3.58333333333333" style="799" customWidth="1"/>
    <col min="11817" max="11817" width="8.58333333333333" style="799" customWidth="1"/>
    <col min="11818" max="11818" width="8.08333333333333" style="799" customWidth="1"/>
    <col min="11819" max="11820" width="4.58333333333333" style="799" customWidth="1"/>
    <col min="11821" max="11822" width="8.58333333333333" style="799" customWidth="1"/>
    <col min="11823" max="11824" width="4.58333333333333" style="799" customWidth="1"/>
    <col min="11825" max="11825" width="8.58333333333333" style="799" customWidth="1"/>
    <col min="11826" max="11826" width="8" style="799" customWidth="1"/>
    <col min="11827" max="11827" width="4.58333333333333" style="799" customWidth="1"/>
    <col min="11828" max="11828" width="8.58333333333333" style="799" customWidth="1"/>
    <col min="11829" max="11829" width="5.41666666666667" style="799" customWidth="1"/>
    <col min="11830" max="11830" width="8.08333333333333" style="799" customWidth="1"/>
    <col min="11831" max="12032" width="9" style="799"/>
    <col min="12033" max="12033" width="4" style="799" customWidth="1"/>
    <col min="12034" max="12034" width="10" style="799" customWidth="1"/>
    <col min="12035" max="12036" width="7.08333333333333" style="799" customWidth="1"/>
    <col min="12037" max="12037" width="11.0833333333333" style="799" customWidth="1"/>
    <col min="12038" max="12039" width="7.08333333333333" style="799" customWidth="1"/>
    <col min="12040" max="12040" width="9.41666666666667" style="799" customWidth="1"/>
    <col min="12041" max="12042" width="7.08333333333333" style="799" customWidth="1"/>
    <col min="12043" max="12043" width="7.58333333333333" style="799" customWidth="1"/>
    <col min="12044" max="12044" width="10" style="799" customWidth="1"/>
    <col min="12045" max="12045" width="4.91666666666667" style="799" customWidth="1"/>
    <col min="12046" max="12046" width="5.5" style="799" customWidth="1"/>
    <col min="12047" max="12047" width="8.41666666666667" style="799" customWidth="1"/>
    <col min="12048" max="12048" width="5.58333333333333" style="799" customWidth="1"/>
    <col min="12049" max="12049" width="7.41666666666667" style="799" customWidth="1"/>
    <col min="12050" max="12050" width="5.08333333333333" style="799" customWidth="1"/>
    <col min="12051" max="12051" width="12.5833333333333" style="799" customWidth="1"/>
    <col min="12052" max="12052" width="5.08333333333333" style="799" customWidth="1"/>
    <col min="12053" max="12053" width="9.08333333333333" style="799" customWidth="1"/>
    <col min="12054" max="12054" width="7.08333333333333" style="799" customWidth="1"/>
    <col min="12055" max="12059" width="8.08333333333333" style="799" customWidth="1"/>
    <col min="12060" max="12061" width="9.08333333333333" style="799" customWidth="1"/>
    <col min="12062" max="12062" width="4.91666666666667" style="799" customWidth="1"/>
    <col min="12063" max="12063" width="7" style="799" customWidth="1"/>
    <col min="12064" max="12064" width="5.41666666666667" style="799" customWidth="1"/>
    <col min="12065" max="12065" width="5" style="799" customWidth="1"/>
    <col min="12066" max="12066" width="5.5" style="799" customWidth="1"/>
    <col min="12067" max="12067" width="8.5" style="799" customWidth="1"/>
    <col min="12068" max="12068" width="5.5" style="799" customWidth="1"/>
    <col min="12069" max="12069" width="8.5" style="799" customWidth="1"/>
    <col min="12070" max="12070" width="5.5" style="799" customWidth="1"/>
    <col min="12071" max="12071" width="8.5" style="799" customWidth="1"/>
    <col min="12072" max="12072" width="3.58333333333333" style="799" customWidth="1"/>
    <col min="12073" max="12073" width="8.58333333333333" style="799" customWidth="1"/>
    <col min="12074" max="12074" width="8.08333333333333" style="799" customWidth="1"/>
    <col min="12075" max="12076" width="4.58333333333333" style="799" customWidth="1"/>
    <col min="12077" max="12078" width="8.58333333333333" style="799" customWidth="1"/>
    <col min="12079" max="12080" width="4.58333333333333" style="799" customWidth="1"/>
    <col min="12081" max="12081" width="8.58333333333333" style="799" customWidth="1"/>
    <col min="12082" max="12082" width="8" style="799" customWidth="1"/>
    <col min="12083" max="12083" width="4.58333333333333" style="799" customWidth="1"/>
    <col min="12084" max="12084" width="8.58333333333333" style="799" customWidth="1"/>
    <col min="12085" max="12085" width="5.41666666666667" style="799" customWidth="1"/>
    <col min="12086" max="12086" width="8.08333333333333" style="799" customWidth="1"/>
    <col min="12087" max="12288" width="9" style="799"/>
    <col min="12289" max="12289" width="4" style="799" customWidth="1"/>
    <col min="12290" max="12290" width="10" style="799" customWidth="1"/>
    <col min="12291" max="12292" width="7.08333333333333" style="799" customWidth="1"/>
    <col min="12293" max="12293" width="11.0833333333333" style="799" customWidth="1"/>
    <col min="12294" max="12295" width="7.08333333333333" style="799" customWidth="1"/>
    <col min="12296" max="12296" width="9.41666666666667" style="799" customWidth="1"/>
    <col min="12297" max="12298" width="7.08333333333333" style="799" customWidth="1"/>
    <col min="12299" max="12299" width="7.58333333333333" style="799" customWidth="1"/>
    <col min="12300" max="12300" width="10" style="799" customWidth="1"/>
    <col min="12301" max="12301" width="4.91666666666667" style="799" customWidth="1"/>
    <col min="12302" max="12302" width="5.5" style="799" customWidth="1"/>
    <col min="12303" max="12303" width="8.41666666666667" style="799" customWidth="1"/>
    <col min="12304" max="12304" width="5.58333333333333" style="799" customWidth="1"/>
    <col min="12305" max="12305" width="7.41666666666667" style="799" customWidth="1"/>
    <col min="12306" max="12306" width="5.08333333333333" style="799" customWidth="1"/>
    <col min="12307" max="12307" width="12.5833333333333" style="799" customWidth="1"/>
    <col min="12308" max="12308" width="5.08333333333333" style="799" customWidth="1"/>
    <col min="12309" max="12309" width="9.08333333333333" style="799" customWidth="1"/>
    <col min="12310" max="12310" width="7.08333333333333" style="799" customWidth="1"/>
    <col min="12311" max="12315" width="8.08333333333333" style="799" customWidth="1"/>
    <col min="12316" max="12317" width="9.08333333333333" style="799" customWidth="1"/>
    <col min="12318" max="12318" width="4.91666666666667" style="799" customWidth="1"/>
    <col min="12319" max="12319" width="7" style="799" customWidth="1"/>
    <col min="12320" max="12320" width="5.41666666666667" style="799" customWidth="1"/>
    <col min="12321" max="12321" width="5" style="799" customWidth="1"/>
    <col min="12322" max="12322" width="5.5" style="799" customWidth="1"/>
    <col min="12323" max="12323" width="8.5" style="799" customWidth="1"/>
    <col min="12324" max="12324" width="5.5" style="799" customWidth="1"/>
    <col min="12325" max="12325" width="8.5" style="799" customWidth="1"/>
    <col min="12326" max="12326" width="5.5" style="799" customWidth="1"/>
    <col min="12327" max="12327" width="8.5" style="799" customWidth="1"/>
    <col min="12328" max="12328" width="3.58333333333333" style="799" customWidth="1"/>
    <col min="12329" max="12329" width="8.58333333333333" style="799" customWidth="1"/>
    <col min="12330" max="12330" width="8.08333333333333" style="799" customWidth="1"/>
    <col min="12331" max="12332" width="4.58333333333333" style="799" customWidth="1"/>
    <col min="12333" max="12334" width="8.58333333333333" style="799" customWidth="1"/>
    <col min="12335" max="12336" width="4.58333333333333" style="799" customWidth="1"/>
    <col min="12337" max="12337" width="8.58333333333333" style="799" customWidth="1"/>
    <col min="12338" max="12338" width="8" style="799" customWidth="1"/>
    <col min="12339" max="12339" width="4.58333333333333" style="799" customWidth="1"/>
    <col min="12340" max="12340" width="8.58333333333333" style="799" customWidth="1"/>
    <col min="12341" max="12341" width="5.41666666666667" style="799" customWidth="1"/>
    <col min="12342" max="12342" width="8.08333333333333" style="799" customWidth="1"/>
    <col min="12343" max="12544" width="9" style="799"/>
    <col min="12545" max="12545" width="4" style="799" customWidth="1"/>
    <col min="12546" max="12546" width="10" style="799" customWidth="1"/>
    <col min="12547" max="12548" width="7.08333333333333" style="799" customWidth="1"/>
    <col min="12549" max="12549" width="11.0833333333333" style="799" customWidth="1"/>
    <col min="12550" max="12551" width="7.08333333333333" style="799" customWidth="1"/>
    <col min="12552" max="12552" width="9.41666666666667" style="799" customWidth="1"/>
    <col min="12553" max="12554" width="7.08333333333333" style="799" customWidth="1"/>
    <col min="12555" max="12555" width="7.58333333333333" style="799" customWidth="1"/>
    <col min="12556" max="12556" width="10" style="799" customWidth="1"/>
    <col min="12557" max="12557" width="4.91666666666667" style="799" customWidth="1"/>
    <col min="12558" max="12558" width="5.5" style="799" customWidth="1"/>
    <col min="12559" max="12559" width="8.41666666666667" style="799" customWidth="1"/>
    <col min="12560" max="12560" width="5.58333333333333" style="799" customWidth="1"/>
    <col min="12561" max="12561" width="7.41666666666667" style="799" customWidth="1"/>
    <col min="12562" max="12562" width="5.08333333333333" style="799" customWidth="1"/>
    <col min="12563" max="12563" width="12.5833333333333" style="799" customWidth="1"/>
    <col min="12564" max="12564" width="5.08333333333333" style="799" customWidth="1"/>
    <col min="12565" max="12565" width="9.08333333333333" style="799" customWidth="1"/>
    <col min="12566" max="12566" width="7.08333333333333" style="799" customWidth="1"/>
    <col min="12567" max="12571" width="8.08333333333333" style="799" customWidth="1"/>
    <col min="12572" max="12573" width="9.08333333333333" style="799" customWidth="1"/>
    <col min="12574" max="12574" width="4.91666666666667" style="799" customWidth="1"/>
    <col min="12575" max="12575" width="7" style="799" customWidth="1"/>
    <col min="12576" max="12576" width="5.41666666666667" style="799" customWidth="1"/>
    <col min="12577" max="12577" width="5" style="799" customWidth="1"/>
    <col min="12578" max="12578" width="5.5" style="799" customWidth="1"/>
    <col min="12579" max="12579" width="8.5" style="799" customWidth="1"/>
    <col min="12580" max="12580" width="5.5" style="799" customWidth="1"/>
    <col min="12581" max="12581" width="8.5" style="799" customWidth="1"/>
    <col min="12582" max="12582" width="5.5" style="799" customWidth="1"/>
    <col min="12583" max="12583" width="8.5" style="799" customWidth="1"/>
    <col min="12584" max="12584" width="3.58333333333333" style="799" customWidth="1"/>
    <col min="12585" max="12585" width="8.58333333333333" style="799" customWidth="1"/>
    <col min="12586" max="12586" width="8.08333333333333" style="799" customWidth="1"/>
    <col min="12587" max="12588" width="4.58333333333333" style="799" customWidth="1"/>
    <col min="12589" max="12590" width="8.58333333333333" style="799" customWidth="1"/>
    <col min="12591" max="12592" width="4.58333333333333" style="799" customWidth="1"/>
    <col min="12593" max="12593" width="8.58333333333333" style="799" customWidth="1"/>
    <col min="12594" max="12594" width="8" style="799" customWidth="1"/>
    <col min="12595" max="12595" width="4.58333333333333" style="799" customWidth="1"/>
    <col min="12596" max="12596" width="8.58333333333333" style="799" customWidth="1"/>
    <col min="12597" max="12597" width="5.41666666666667" style="799" customWidth="1"/>
    <col min="12598" max="12598" width="8.08333333333333" style="799" customWidth="1"/>
    <col min="12599" max="12800" width="9" style="799"/>
    <col min="12801" max="12801" width="4" style="799" customWidth="1"/>
    <col min="12802" max="12802" width="10" style="799" customWidth="1"/>
    <col min="12803" max="12804" width="7.08333333333333" style="799" customWidth="1"/>
    <col min="12805" max="12805" width="11.0833333333333" style="799" customWidth="1"/>
    <col min="12806" max="12807" width="7.08333333333333" style="799" customWidth="1"/>
    <col min="12808" max="12808" width="9.41666666666667" style="799" customWidth="1"/>
    <col min="12809" max="12810" width="7.08333333333333" style="799" customWidth="1"/>
    <col min="12811" max="12811" width="7.58333333333333" style="799" customWidth="1"/>
    <col min="12812" max="12812" width="10" style="799" customWidth="1"/>
    <col min="12813" max="12813" width="4.91666666666667" style="799" customWidth="1"/>
    <col min="12814" max="12814" width="5.5" style="799" customWidth="1"/>
    <col min="12815" max="12815" width="8.41666666666667" style="799" customWidth="1"/>
    <col min="12816" max="12816" width="5.58333333333333" style="799" customWidth="1"/>
    <col min="12817" max="12817" width="7.41666666666667" style="799" customWidth="1"/>
    <col min="12818" max="12818" width="5.08333333333333" style="799" customWidth="1"/>
    <col min="12819" max="12819" width="12.5833333333333" style="799" customWidth="1"/>
    <col min="12820" max="12820" width="5.08333333333333" style="799" customWidth="1"/>
    <col min="12821" max="12821" width="9.08333333333333" style="799" customWidth="1"/>
    <col min="12822" max="12822" width="7.08333333333333" style="799" customWidth="1"/>
    <col min="12823" max="12827" width="8.08333333333333" style="799" customWidth="1"/>
    <col min="12828" max="12829" width="9.08333333333333" style="799" customWidth="1"/>
    <col min="12830" max="12830" width="4.91666666666667" style="799" customWidth="1"/>
    <col min="12831" max="12831" width="7" style="799" customWidth="1"/>
    <col min="12832" max="12832" width="5.41666666666667" style="799" customWidth="1"/>
    <col min="12833" max="12833" width="5" style="799" customWidth="1"/>
    <col min="12834" max="12834" width="5.5" style="799" customWidth="1"/>
    <col min="12835" max="12835" width="8.5" style="799" customWidth="1"/>
    <col min="12836" max="12836" width="5.5" style="799" customWidth="1"/>
    <col min="12837" max="12837" width="8.5" style="799" customWidth="1"/>
    <col min="12838" max="12838" width="5.5" style="799" customWidth="1"/>
    <col min="12839" max="12839" width="8.5" style="799" customWidth="1"/>
    <col min="12840" max="12840" width="3.58333333333333" style="799" customWidth="1"/>
    <col min="12841" max="12841" width="8.58333333333333" style="799" customWidth="1"/>
    <col min="12842" max="12842" width="8.08333333333333" style="799" customWidth="1"/>
    <col min="12843" max="12844" width="4.58333333333333" style="799" customWidth="1"/>
    <col min="12845" max="12846" width="8.58333333333333" style="799" customWidth="1"/>
    <col min="12847" max="12848" width="4.58333333333333" style="799" customWidth="1"/>
    <col min="12849" max="12849" width="8.58333333333333" style="799" customWidth="1"/>
    <col min="12850" max="12850" width="8" style="799" customWidth="1"/>
    <col min="12851" max="12851" width="4.58333333333333" style="799" customWidth="1"/>
    <col min="12852" max="12852" width="8.58333333333333" style="799" customWidth="1"/>
    <col min="12853" max="12853" width="5.41666666666667" style="799" customWidth="1"/>
    <col min="12854" max="12854" width="8.08333333333333" style="799" customWidth="1"/>
    <col min="12855" max="13056" width="9" style="799"/>
    <col min="13057" max="13057" width="4" style="799" customWidth="1"/>
    <col min="13058" max="13058" width="10" style="799" customWidth="1"/>
    <col min="13059" max="13060" width="7.08333333333333" style="799" customWidth="1"/>
    <col min="13061" max="13061" width="11.0833333333333" style="799" customWidth="1"/>
    <col min="13062" max="13063" width="7.08333333333333" style="799" customWidth="1"/>
    <col min="13064" max="13064" width="9.41666666666667" style="799" customWidth="1"/>
    <col min="13065" max="13066" width="7.08333333333333" style="799" customWidth="1"/>
    <col min="13067" max="13067" width="7.58333333333333" style="799" customWidth="1"/>
    <col min="13068" max="13068" width="10" style="799" customWidth="1"/>
    <col min="13069" max="13069" width="4.91666666666667" style="799" customWidth="1"/>
    <col min="13070" max="13070" width="5.5" style="799" customWidth="1"/>
    <col min="13071" max="13071" width="8.41666666666667" style="799" customWidth="1"/>
    <col min="13072" max="13072" width="5.58333333333333" style="799" customWidth="1"/>
    <col min="13073" max="13073" width="7.41666666666667" style="799" customWidth="1"/>
    <col min="13074" max="13074" width="5.08333333333333" style="799" customWidth="1"/>
    <col min="13075" max="13075" width="12.5833333333333" style="799" customWidth="1"/>
    <col min="13076" max="13076" width="5.08333333333333" style="799" customWidth="1"/>
    <col min="13077" max="13077" width="9.08333333333333" style="799" customWidth="1"/>
    <col min="13078" max="13078" width="7.08333333333333" style="799" customWidth="1"/>
    <col min="13079" max="13083" width="8.08333333333333" style="799" customWidth="1"/>
    <col min="13084" max="13085" width="9.08333333333333" style="799" customWidth="1"/>
    <col min="13086" max="13086" width="4.91666666666667" style="799" customWidth="1"/>
    <col min="13087" max="13087" width="7" style="799" customWidth="1"/>
    <col min="13088" max="13088" width="5.41666666666667" style="799" customWidth="1"/>
    <col min="13089" max="13089" width="5" style="799" customWidth="1"/>
    <col min="13090" max="13090" width="5.5" style="799" customWidth="1"/>
    <col min="13091" max="13091" width="8.5" style="799" customWidth="1"/>
    <col min="13092" max="13092" width="5.5" style="799" customWidth="1"/>
    <col min="13093" max="13093" width="8.5" style="799" customWidth="1"/>
    <col min="13094" max="13094" width="5.5" style="799" customWidth="1"/>
    <col min="13095" max="13095" width="8.5" style="799" customWidth="1"/>
    <col min="13096" max="13096" width="3.58333333333333" style="799" customWidth="1"/>
    <col min="13097" max="13097" width="8.58333333333333" style="799" customWidth="1"/>
    <col min="13098" max="13098" width="8.08333333333333" style="799" customWidth="1"/>
    <col min="13099" max="13100" width="4.58333333333333" style="799" customWidth="1"/>
    <col min="13101" max="13102" width="8.58333333333333" style="799" customWidth="1"/>
    <col min="13103" max="13104" width="4.58333333333333" style="799" customWidth="1"/>
    <col min="13105" max="13105" width="8.58333333333333" style="799" customWidth="1"/>
    <col min="13106" max="13106" width="8" style="799" customWidth="1"/>
    <col min="13107" max="13107" width="4.58333333333333" style="799" customWidth="1"/>
    <col min="13108" max="13108" width="8.58333333333333" style="799" customWidth="1"/>
    <col min="13109" max="13109" width="5.41666666666667" style="799" customWidth="1"/>
    <col min="13110" max="13110" width="8.08333333333333" style="799" customWidth="1"/>
    <col min="13111" max="13312" width="9" style="799"/>
    <col min="13313" max="13313" width="4" style="799" customWidth="1"/>
    <col min="13314" max="13314" width="10" style="799" customWidth="1"/>
    <col min="13315" max="13316" width="7.08333333333333" style="799" customWidth="1"/>
    <col min="13317" max="13317" width="11.0833333333333" style="799" customWidth="1"/>
    <col min="13318" max="13319" width="7.08333333333333" style="799" customWidth="1"/>
    <col min="13320" max="13320" width="9.41666666666667" style="799" customWidth="1"/>
    <col min="13321" max="13322" width="7.08333333333333" style="799" customWidth="1"/>
    <col min="13323" max="13323" width="7.58333333333333" style="799" customWidth="1"/>
    <col min="13324" max="13324" width="10" style="799" customWidth="1"/>
    <col min="13325" max="13325" width="4.91666666666667" style="799" customWidth="1"/>
    <col min="13326" max="13326" width="5.5" style="799" customWidth="1"/>
    <col min="13327" max="13327" width="8.41666666666667" style="799" customWidth="1"/>
    <col min="13328" max="13328" width="5.58333333333333" style="799" customWidth="1"/>
    <col min="13329" max="13329" width="7.41666666666667" style="799" customWidth="1"/>
    <col min="13330" max="13330" width="5.08333333333333" style="799" customWidth="1"/>
    <col min="13331" max="13331" width="12.5833333333333" style="799" customWidth="1"/>
    <col min="13332" max="13332" width="5.08333333333333" style="799" customWidth="1"/>
    <col min="13333" max="13333" width="9.08333333333333" style="799" customWidth="1"/>
    <col min="13334" max="13334" width="7.08333333333333" style="799" customWidth="1"/>
    <col min="13335" max="13339" width="8.08333333333333" style="799" customWidth="1"/>
    <col min="13340" max="13341" width="9.08333333333333" style="799" customWidth="1"/>
    <col min="13342" max="13342" width="4.91666666666667" style="799" customWidth="1"/>
    <col min="13343" max="13343" width="7" style="799" customWidth="1"/>
    <col min="13344" max="13344" width="5.41666666666667" style="799" customWidth="1"/>
    <col min="13345" max="13345" width="5" style="799" customWidth="1"/>
    <col min="13346" max="13346" width="5.5" style="799" customWidth="1"/>
    <col min="13347" max="13347" width="8.5" style="799" customWidth="1"/>
    <col min="13348" max="13348" width="5.5" style="799" customWidth="1"/>
    <col min="13349" max="13349" width="8.5" style="799" customWidth="1"/>
    <col min="13350" max="13350" width="5.5" style="799" customWidth="1"/>
    <col min="13351" max="13351" width="8.5" style="799" customWidth="1"/>
    <col min="13352" max="13352" width="3.58333333333333" style="799" customWidth="1"/>
    <col min="13353" max="13353" width="8.58333333333333" style="799" customWidth="1"/>
    <col min="13354" max="13354" width="8.08333333333333" style="799" customWidth="1"/>
    <col min="13355" max="13356" width="4.58333333333333" style="799" customWidth="1"/>
    <col min="13357" max="13358" width="8.58333333333333" style="799" customWidth="1"/>
    <col min="13359" max="13360" width="4.58333333333333" style="799" customWidth="1"/>
    <col min="13361" max="13361" width="8.58333333333333" style="799" customWidth="1"/>
    <col min="13362" max="13362" width="8" style="799" customWidth="1"/>
    <col min="13363" max="13363" width="4.58333333333333" style="799" customWidth="1"/>
    <col min="13364" max="13364" width="8.58333333333333" style="799" customWidth="1"/>
    <col min="13365" max="13365" width="5.41666666666667" style="799" customWidth="1"/>
    <col min="13366" max="13366" width="8.08333333333333" style="799" customWidth="1"/>
    <col min="13367" max="13568" width="9" style="799"/>
    <col min="13569" max="13569" width="4" style="799" customWidth="1"/>
    <col min="13570" max="13570" width="10" style="799" customWidth="1"/>
    <col min="13571" max="13572" width="7.08333333333333" style="799" customWidth="1"/>
    <col min="13573" max="13573" width="11.0833333333333" style="799" customWidth="1"/>
    <col min="13574" max="13575" width="7.08333333333333" style="799" customWidth="1"/>
    <col min="13576" max="13576" width="9.41666666666667" style="799" customWidth="1"/>
    <col min="13577" max="13578" width="7.08333333333333" style="799" customWidth="1"/>
    <col min="13579" max="13579" width="7.58333333333333" style="799" customWidth="1"/>
    <col min="13580" max="13580" width="10" style="799" customWidth="1"/>
    <col min="13581" max="13581" width="4.91666666666667" style="799" customWidth="1"/>
    <col min="13582" max="13582" width="5.5" style="799" customWidth="1"/>
    <col min="13583" max="13583" width="8.41666666666667" style="799" customWidth="1"/>
    <col min="13584" max="13584" width="5.58333333333333" style="799" customWidth="1"/>
    <col min="13585" max="13585" width="7.41666666666667" style="799" customWidth="1"/>
    <col min="13586" max="13586" width="5.08333333333333" style="799" customWidth="1"/>
    <col min="13587" max="13587" width="12.5833333333333" style="799" customWidth="1"/>
    <col min="13588" max="13588" width="5.08333333333333" style="799" customWidth="1"/>
    <col min="13589" max="13589" width="9.08333333333333" style="799" customWidth="1"/>
    <col min="13590" max="13590" width="7.08333333333333" style="799" customWidth="1"/>
    <col min="13591" max="13595" width="8.08333333333333" style="799" customWidth="1"/>
    <col min="13596" max="13597" width="9.08333333333333" style="799" customWidth="1"/>
    <col min="13598" max="13598" width="4.91666666666667" style="799" customWidth="1"/>
    <col min="13599" max="13599" width="7" style="799" customWidth="1"/>
    <col min="13600" max="13600" width="5.41666666666667" style="799" customWidth="1"/>
    <col min="13601" max="13601" width="5" style="799" customWidth="1"/>
    <col min="13602" max="13602" width="5.5" style="799" customWidth="1"/>
    <col min="13603" max="13603" width="8.5" style="799" customWidth="1"/>
    <col min="13604" max="13604" width="5.5" style="799" customWidth="1"/>
    <col min="13605" max="13605" width="8.5" style="799" customWidth="1"/>
    <col min="13606" max="13606" width="5.5" style="799" customWidth="1"/>
    <col min="13607" max="13607" width="8.5" style="799" customWidth="1"/>
    <col min="13608" max="13608" width="3.58333333333333" style="799" customWidth="1"/>
    <col min="13609" max="13609" width="8.58333333333333" style="799" customWidth="1"/>
    <col min="13610" max="13610" width="8.08333333333333" style="799" customWidth="1"/>
    <col min="13611" max="13612" width="4.58333333333333" style="799" customWidth="1"/>
    <col min="13613" max="13614" width="8.58333333333333" style="799" customWidth="1"/>
    <col min="13615" max="13616" width="4.58333333333333" style="799" customWidth="1"/>
    <col min="13617" max="13617" width="8.58333333333333" style="799" customWidth="1"/>
    <col min="13618" max="13618" width="8" style="799" customWidth="1"/>
    <col min="13619" max="13619" width="4.58333333333333" style="799" customWidth="1"/>
    <col min="13620" max="13620" width="8.58333333333333" style="799" customWidth="1"/>
    <col min="13621" max="13621" width="5.41666666666667" style="799" customWidth="1"/>
    <col min="13622" max="13622" width="8.08333333333333" style="799" customWidth="1"/>
    <col min="13623" max="13824" width="9" style="799"/>
    <col min="13825" max="13825" width="4" style="799" customWidth="1"/>
    <col min="13826" max="13826" width="10" style="799" customWidth="1"/>
    <col min="13827" max="13828" width="7.08333333333333" style="799" customWidth="1"/>
    <col min="13829" max="13829" width="11.0833333333333" style="799" customWidth="1"/>
    <col min="13830" max="13831" width="7.08333333333333" style="799" customWidth="1"/>
    <col min="13832" max="13832" width="9.41666666666667" style="799" customWidth="1"/>
    <col min="13833" max="13834" width="7.08333333333333" style="799" customWidth="1"/>
    <col min="13835" max="13835" width="7.58333333333333" style="799" customWidth="1"/>
    <col min="13836" max="13836" width="10" style="799" customWidth="1"/>
    <col min="13837" max="13837" width="4.91666666666667" style="799" customWidth="1"/>
    <col min="13838" max="13838" width="5.5" style="799" customWidth="1"/>
    <col min="13839" max="13839" width="8.41666666666667" style="799" customWidth="1"/>
    <col min="13840" max="13840" width="5.58333333333333" style="799" customWidth="1"/>
    <col min="13841" max="13841" width="7.41666666666667" style="799" customWidth="1"/>
    <col min="13842" max="13842" width="5.08333333333333" style="799" customWidth="1"/>
    <col min="13843" max="13843" width="12.5833333333333" style="799" customWidth="1"/>
    <col min="13844" max="13844" width="5.08333333333333" style="799" customWidth="1"/>
    <col min="13845" max="13845" width="9.08333333333333" style="799" customWidth="1"/>
    <col min="13846" max="13846" width="7.08333333333333" style="799" customWidth="1"/>
    <col min="13847" max="13851" width="8.08333333333333" style="799" customWidth="1"/>
    <col min="13852" max="13853" width="9.08333333333333" style="799" customWidth="1"/>
    <col min="13854" max="13854" width="4.91666666666667" style="799" customWidth="1"/>
    <col min="13855" max="13855" width="7" style="799" customWidth="1"/>
    <col min="13856" max="13856" width="5.41666666666667" style="799" customWidth="1"/>
    <col min="13857" max="13857" width="5" style="799" customWidth="1"/>
    <col min="13858" max="13858" width="5.5" style="799" customWidth="1"/>
    <col min="13859" max="13859" width="8.5" style="799" customWidth="1"/>
    <col min="13860" max="13860" width="5.5" style="799" customWidth="1"/>
    <col min="13861" max="13861" width="8.5" style="799" customWidth="1"/>
    <col min="13862" max="13862" width="5.5" style="799" customWidth="1"/>
    <col min="13863" max="13863" width="8.5" style="799" customWidth="1"/>
    <col min="13864" max="13864" width="3.58333333333333" style="799" customWidth="1"/>
    <col min="13865" max="13865" width="8.58333333333333" style="799" customWidth="1"/>
    <col min="13866" max="13866" width="8.08333333333333" style="799" customWidth="1"/>
    <col min="13867" max="13868" width="4.58333333333333" style="799" customWidth="1"/>
    <col min="13869" max="13870" width="8.58333333333333" style="799" customWidth="1"/>
    <col min="13871" max="13872" width="4.58333333333333" style="799" customWidth="1"/>
    <col min="13873" max="13873" width="8.58333333333333" style="799" customWidth="1"/>
    <col min="13874" max="13874" width="8" style="799" customWidth="1"/>
    <col min="13875" max="13875" width="4.58333333333333" style="799" customWidth="1"/>
    <col min="13876" max="13876" width="8.58333333333333" style="799" customWidth="1"/>
    <col min="13877" max="13877" width="5.41666666666667" style="799" customWidth="1"/>
    <col min="13878" max="13878" width="8.08333333333333" style="799" customWidth="1"/>
    <col min="13879" max="14080" width="9" style="799"/>
    <col min="14081" max="14081" width="4" style="799" customWidth="1"/>
    <col min="14082" max="14082" width="10" style="799" customWidth="1"/>
    <col min="14083" max="14084" width="7.08333333333333" style="799" customWidth="1"/>
    <col min="14085" max="14085" width="11.0833333333333" style="799" customWidth="1"/>
    <col min="14086" max="14087" width="7.08333333333333" style="799" customWidth="1"/>
    <col min="14088" max="14088" width="9.41666666666667" style="799" customWidth="1"/>
    <col min="14089" max="14090" width="7.08333333333333" style="799" customWidth="1"/>
    <col min="14091" max="14091" width="7.58333333333333" style="799" customWidth="1"/>
    <col min="14092" max="14092" width="10" style="799" customWidth="1"/>
    <col min="14093" max="14093" width="4.91666666666667" style="799" customWidth="1"/>
    <col min="14094" max="14094" width="5.5" style="799" customWidth="1"/>
    <col min="14095" max="14095" width="8.41666666666667" style="799" customWidth="1"/>
    <col min="14096" max="14096" width="5.58333333333333" style="799" customWidth="1"/>
    <col min="14097" max="14097" width="7.41666666666667" style="799" customWidth="1"/>
    <col min="14098" max="14098" width="5.08333333333333" style="799" customWidth="1"/>
    <col min="14099" max="14099" width="12.5833333333333" style="799" customWidth="1"/>
    <col min="14100" max="14100" width="5.08333333333333" style="799" customWidth="1"/>
    <col min="14101" max="14101" width="9.08333333333333" style="799" customWidth="1"/>
    <col min="14102" max="14102" width="7.08333333333333" style="799" customWidth="1"/>
    <col min="14103" max="14107" width="8.08333333333333" style="799" customWidth="1"/>
    <col min="14108" max="14109" width="9.08333333333333" style="799" customWidth="1"/>
    <col min="14110" max="14110" width="4.91666666666667" style="799" customWidth="1"/>
    <col min="14111" max="14111" width="7" style="799" customWidth="1"/>
    <col min="14112" max="14112" width="5.41666666666667" style="799" customWidth="1"/>
    <col min="14113" max="14113" width="5" style="799" customWidth="1"/>
    <col min="14114" max="14114" width="5.5" style="799" customWidth="1"/>
    <col min="14115" max="14115" width="8.5" style="799" customWidth="1"/>
    <col min="14116" max="14116" width="5.5" style="799" customWidth="1"/>
    <col min="14117" max="14117" width="8.5" style="799" customWidth="1"/>
    <col min="14118" max="14118" width="5.5" style="799" customWidth="1"/>
    <col min="14119" max="14119" width="8.5" style="799" customWidth="1"/>
    <col min="14120" max="14120" width="3.58333333333333" style="799" customWidth="1"/>
    <col min="14121" max="14121" width="8.58333333333333" style="799" customWidth="1"/>
    <col min="14122" max="14122" width="8.08333333333333" style="799" customWidth="1"/>
    <col min="14123" max="14124" width="4.58333333333333" style="799" customWidth="1"/>
    <col min="14125" max="14126" width="8.58333333333333" style="799" customWidth="1"/>
    <col min="14127" max="14128" width="4.58333333333333" style="799" customWidth="1"/>
    <col min="14129" max="14129" width="8.58333333333333" style="799" customWidth="1"/>
    <col min="14130" max="14130" width="8" style="799" customWidth="1"/>
    <col min="14131" max="14131" width="4.58333333333333" style="799" customWidth="1"/>
    <col min="14132" max="14132" width="8.58333333333333" style="799" customWidth="1"/>
    <col min="14133" max="14133" width="5.41666666666667" style="799" customWidth="1"/>
    <col min="14134" max="14134" width="8.08333333333333" style="799" customWidth="1"/>
    <col min="14135" max="14336" width="9" style="799"/>
    <col min="14337" max="14337" width="4" style="799" customWidth="1"/>
    <col min="14338" max="14338" width="10" style="799" customWidth="1"/>
    <col min="14339" max="14340" width="7.08333333333333" style="799" customWidth="1"/>
    <col min="14341" max="14341" width="11.0833333333333" style="799" customWidth="1"/>
    <col min="14342" max="14343" width="7.08333333333333" style="799" customWidth="1"/>
    <col min="14344" max="14344" width="9.41666666666667" style="799" customWidth="1"/>
    <col min="14345" max="14346" width="7.08333333333333" style="799" customWidth="1"/>
    <col min="14347" max="14347" width="7.58333333333333" style="799" customWidth="1"/>
    <col min="14348" max="14348" width="10" style="799" customWidth="1"/>
    <col min="14349" max="14349" width="4.91666666666667" style="799" customWidth="1"/>
    <col min="14350" max="14350" width="5.5" style="799" customWidth="1"/>
    <col min="14351" max="14351" width="8.41666666666667" style="799" customWidth="1"/>
    <col min="14352" max="14352" width="5.58333333333333" style="799" customWidth="1"/>
    <col min="14353" max="14353" width="7.41666666666667" style="799" customWidth="1"/>
    <col min="14354" max="14354" width="5.08333333333333" style="799" customWidth="1"/>
    <col min="14355" max="14355" width="12.5833333333333" style="799" customWidth="1"/>
    <col min="14356" max="14356" width="5.08333333333333" style="799" customWidth="1"/>
    <col min="14357" max="14357" width="9.08333333333333" style="799" customWidth="1"/>
    <col min="14358" max="14358" width="7.08333333333333" style="799" customWidth="1"/>
    <col min="14359" max="14363" width="8.08333333333333" style="799" customWidth="1"/>
    <col min="14364" max="14365" width="9.08333333333333" style="799" customWidth="1"/>
    <col min="14366" max="14366" width="4.91666666666667" style="799" customWidth="1"/>
    <col min="14367" max="14367" width="7" style="799" customWidth="1"/>
    <col min="14368" max="14368" width="5.41666666666667" style="799" customWidth="1"/>
    <col min="14369" max="14369" width="5" style="799" customWidth="1"/>
    <col min="14370" max="14370" width="5.5" style="799" customWidth="1"/>
    <col min="14371" max="14371" width="8.5" style="799" customWidth="1"/>
    <col min="14372" max="14372" width="5.5" style="799" customWidth="1"/>
    <col min="14373" max="14373" width="8.5" style="799" customWidth="1"/>
    <col min="14374" max="14374" width="5.5" style="799" customWidth="1"/>
    <col min="14375" max="14375" width="8.5" style="799" customWidth="1"/>
    <col min="14376" max="14376" width="3.58333333333333" style="799" customWidth="1"/>
    <col min="14377" max="14377" width="8.58333333333333" style="799" customWidth="1"/>
    <col min="14378" max="14378" width="8.08333333333333" style="799" customWidth="1"/>
    <col min="14379" max="14380" width="4.58333333333333" style="799" customWidth="1"/>
    <col min="14381" max="14382" width="8.58333333333333" style="799" customWidth="1"/>
    <col min="14383" max="14384" width="4.58333333333333" style="799" customWidth="1"/>
    <col min="14385" max="14385" width="8.58333333333333" style="799" customWidth="1"/>
    <col min="14386" max="14386" width="8" style="799" customWidth="1"/>
    <col min="14387" max="14387" width="4.58333333333333" style="799" customWidth="1"/>
    <col min="14388" max="14388" width="8.58333333333333" style="799" customWidth="1"/>
    <col min="14389" max="14389" width="5.41666666666667" style="799" customWidth="1"/>
    <col min="14390" max="14390" width="8.08333333333333" style="799" customWidth="1"/>
    <col min="14391" max="14592" width="9" style="799"/>
    <col min="14593" max="14593" width="4" style="799" customWidth="1"/>
    <col min="14594" max="14594" width="10" style="799" customWidth="1"/>
    <col min="14595" max="14596" width="7.08333333333333" style="799" customWidth="1"/>
    <col min="14597" max="14597" width="11.0833333333333" style="799" customWidth="1"/>
    <col min="14598" max="14599" width="7.08333333333333" style="799" customWidth="1"/>
    <col min="14600" max="14600" width="9.41666666666667" style="799" customWidth="1"/>
    <col min="14601" max="14602" width="7.08333333333333" style="799" customWidth="1"/>
    <col min="14603" max="14603" width="7.58333333333333" style="799" customWidth="1"/>
    <col min="14604" max="14604" width="10" style="799" customWidth="1"/>
    <col min="14605" max="14605" width="4.91666666666667" style="799" customWidth="1"/>
    <col min="14606" max="14606" width="5.5" style="799" customWidth="1"/>
    <col min="14607" max="14607" width="8.41666666666667" style="799" customWidth="1"/>
    <col min="14608" max="14608" width="5.58333333333333" style="799" customWidth="1"/>
    <col min="14609" max="14609" width="7.41666666666667" style="799" customWidth="1"/>
    <col min="14610" max="14610" width="5.08333333333333" style="799" customWidth="1"/>
    <col min="14611" max="14611" width="12.5833333333333" style="799" customWidth="1"/>
    <col min="14612" max="14612" width="5.08333333333333" style="799" customWidth="1"/>
    <col min="14613" max="14613" width="9.08333333333333" style="799" customWidth="1"/>
    <col min="14614" max="14614" width="7.08333333333333" style="799" customWidth="1"/>
    <col min="14615" max="14619" width="8.08333333333333" style="799" customWidth="1"/>
    <col min="14620" max="14621" width="9.08333333333333" style="799" customWidth="1"/>
    <col min="14622" max="14622" width="4.91666666666667" style="799" customWidth="1"/>
    <col min="14623" max="14623" width="7" style="799" customWidth="1"/>
    <col min="14624" max="14624" width="5.41666666666667" style="799" customWidth="1"/>
    <col min="14625" max="14625" width="5" style="799" customWidth="1"/>
    <col min="14626" max="14626" width="5.5" style="799" customWidth="1"/>
    <col min="14627" max="14627" width="8.5" style="799" customWidth="1"/>
    <col min="14628" max="14628" width="5.5" style="799" customWidth="1"/>
    <col min="14629" max="14629" width="8.5" style="799" customWidth="1"/>
    <col min="14630" max="14630" width="5.5" style="799" customWidth="1"/>
    <col min="14631" max="14631" width="8.5" style="799" customWidth="1"/>
    <col min="14632" max="14632" width="3.58333333333333" style="799" customWidth="1"/>
    <col min="14633" max="14633" width="8.58333333333333" style="799" customWidth="1"/>
    <col min="14634" max="14634" width="8.08333333333333" style="799" customWidth="1"/>
    <col min="14635" max="14636" width="4.58333333333333" style="799" customWidth="1"/>
    <col min="14637" max="14638" width="8.58333333333333" style="799" customWidth="1"/>
    <col min="14639" max="14640" width="4.58333333333333" style="799" customWidth="1"/>
    <col min="14641" max="14641" width="8.58333333333333" style="799" customWidth="1"/>
    <col min="14642" max="14642" width="8" style="799" customWidth="1"/>
    <col min="14643" max="14643" width="4.58333333333333" style="799" customWidth="1"/>
    <col min="14644" max="14644" width="8.58333333333333" style="799" customWidth="1"/>
    <col min="14645" max="14645" width="5.41666666666667" style="799" customWidth="1"/>
    <col min="14646" max="14646" width="8.08333333333333" style="799" customWidth="1"/>
    <col min="14647" max="14848" width="9" style="799"/>
    <col min="14849" max="14849" width="4" style="799" customWidth="1"/>
    <col min="14850" max="14850" width="10" style="799" customWidth="1"/>
    <col min="14851" max="14852" width="7.08333333333333" style="799" customWidth="1"/>
    <col min="14853" max="14853" width="11.0833333333333" style="799" customWidth="1"/>
    <col min="14854" max="14855" width="7.08333333333333" style="799" customWidth="1"/>
    <col min="14856" max="14856" width="9.41666666666667" style="799" customWidth="1"/>
    <col min="14857" max="14858" width="7.08333333333333" style="799" customWidth="1"/>
    <col min="14859" max="14859" width="7.58333333333333" style="799" customWidth="1"/>
    <col min="14860" max="14860" width="10" style="799" customWidth="1"/>
    <col min="14861" max="14861" width="4.91666666666667" style="799" customWidth="1"/>
    <col min="14862" max="14862" width="5.5" style="799" customWidth="1"/>
    <col min="14863" max="14863" width="8.41666666666667" style="799" customWidth="1"/>
    <col min="14864" max="14864" width="5.58333333333333" style="799" customWidth="1"/>
    <col min="14865" max="14865" width="7.41666666666667" style="799" customWidth="1"/>
    <col min="14866" max="14866" width="5.08333333333333" style="799" customWidth="1"/>
    <col min="14867" max="14867" width="12.5833333333333" style="799" customWidth="1"/>
    <col min="14868" max="14868" width="5.08333333333333" style="799" customWidth="1"/>
    <col min="14869" max="14869" width="9.08333333333333" style="799" customWidth="1"/>
    <col min="14870" max="14870" width="7.08333333333333" style="799" customWidth="1"/>
    <col min="14871" max="14875" width="8.08333333333333" style="799" customWidth="1"/>
    <col min="14876" max="14877" width="9.08333333333333" style="799" customWidth="1"/>
    <col min="14878" max="14878" width="4.91666666666667" style="799" customWidth="1"/>
    <col min="14879" max="14879" width="7" style="799" customWidth="1"/>
    <col min="14880" max="14880" width="5.41666666666667" style="799" customWidth="1"/>
    <col min="14881" max="14881" width="5" style="799" customWidth="1"/>
    <col min="14882" max="14882" width="5.5" style="799" customWidth="1"/>
    <col min="14883" max="14883" width="8.5" style="799" customWidth="1"/>
    <col min="14884" max="14884" width="5.5" style="799" customWidth="1"/>
    <col min="14885" max="14885" width="8.5" style="799" customWidth="1"/>
    <col min="14886" max="14886" width="5.5" style="799" customWidth="1"/>
    <col min="14887" max="14887" width="8.5" style="799" customWidth="1"/>
    <col min="14888" max="14888" width="3.58333333333333" style="799" customWidth="1"/>
    <col min="14889" max="14889" width="8.58333333333333" style="799" customWidth="1"/>
    <col min="14890" max="14890" width="8.08333333333333" style="799" customWidth="1"/>
    <col min="14891" max="14892" width="4.58333333333333" style="799" customWidth="1"/>
    <col min="14893" max="14894" width="8.58333333333333" style="799" customWidth="1"/>
    <col min="14895" max="14896" width="4.58333333333333" style="799" customWidth="1"/>
    <col min="14897" max="14897" width="8.58333333333333" style="799" customWidth="1"/>
    <col min="14898" max="14898" width="8" style="799" customWidth="1"/>
    <col min="14899" max="14899" width="4.58333333333333" style="799" customWidth="1"/>
    <col min="14900" max="14900" width="8.58333333333333" style="799" customWidth="1"/>
    <col min="14901" max="14901" width="5.41666666666667" style="799" customWidth="1"/>
    <col min="14902" max="14902" width="8.08333333333333" style="799" customWidth="1"/>
    <col min="14903" max="15104" width="9" style="799"/>
    <col min="15105" max="15105" width="4" style="799" customWidth="1"/>
    <col min="15106" max="15106" width="10" style="799" customWidth="1"/>
    <col min="15107" max="15108" width="7.08333333333333" style="799" customWidth="1"/>
    <col min="15109" max="15109" width="11.0833333333333" style="799" customWidth="1"/>
    <col min="15110" max="15111" width="7.08333333333333" style="799" customWidth="1"/>
    <col min="15112" max="15112" width="9.41666666666667" style="799" customWidth="1"/>
    <col min="15113" max="15114" width="7.08333333333333" style="799" customWidth="1"/>
    <col min="15115" max="15115" width="7.58333333333333" style="799" customWidth="1"/>
    <col min="15116" max="15116" width="10" style="799" customWidth="1"/>
    <col min="15117" max="15117" width="4.91666666666667" style="799" customWidth="1"/>
    <col min="15118" max="15118" width="5.5" style="799" customWidth="1"/>
    <col min="15119" max="15119" width="8.41666666666667" style="799" customWidth="1"/>
    <col min="15120" max="15120" width="5.58333333333333" style="799" customWidth="1"/>
    <col min="15121" max="15121" width="7.41666666666667" style="799" customWidth="1"/>
    <col min="15122" max="15122" width="5.08333333333333" style="799" customWidth="1"/>
    <col min="15123" max="15123" width="12.5833333333333" style="799" customWidth="1"/>
    <col min="15124" max="15124" width="5.08333333333333" style="799" customWidth="1"/>
    <col min="15125" max="15125" width="9.08333333333333" style="799" customWidth="1"/>
    <col min="15126" max="15126" width="7.08333333333333" style="799" customWidth="1"/>
    <col min="15127" max="15131" width="8.08333333333333" style="799" customWidth="1"/>
    <col min="15132" max="15133" width="9.08333333333333" style="799" customWidth="1"/>
    <col min="15134" max="15134" width="4.91666666666667" style="799" customWidth="1"/>
    <col min="15135" max="15135" width="7" style="799" customWidth="1"/>
    <col min="15136" max="15136" width="5.41666666666667" style="799" customWidth="1"/>
    <col min="15137" max="15137" width="5" style="799" customWidth="1"/>
    <col min="15138" max="15138" width="5.5" style="799" customWidth="1"/>
    <col min="15139" max="15139" width="8.5" style="799" customWidth="1"/>
    <col min="15140" max="15140" width="5.5" style="799" customWidth="1"/>
    <col min="15141" max="15141" width="8.5" style="799" customWidth="1"/>
    <col min="15142" max="15142" width="5.5" style="799" customWidth="1"/>
    <col min="15143" max="15143" width="8.5" style="799" customWidth="1"/>
    <col min="15144" max="15144" width="3.58333333333333" style="799" customWidth="1"/>
    <col min="15145" max="15145" width="8.58333333333333" style="799" customWidth="1"/>
    <col min="15146" max="15146" width="8.08333333333333" style="799" customWidth="1"/>
    <col min="15147" max="15148" width="4.58333333333333" style="799" customWidth="1"/>
    <col min="15149" max="15150" width="8.58333333333333" style="799" customWidth="1"/>
    <col min="15151" max="15152" width="4.58333333333333" style="799" customWidth="1"/>
    <col min="15153" max="15153" width="8.58333333333333" style="799" customWidth="1"/>
    <col min="15154" max="15154" width="8" style="799" customWidth="1"/>
    <col min="15155" max="15155" width="4.58333333333333" style="799" customWidth="1"/>
    <col min="15156" max="15156" width="8.58333333333333" style="799" customWidth="1"/>
    <col min="15157" max="15157" width="5.41666666666667" style="799" customWidth="1"/>
    <col min="15158" max="15158" width="8.08333333333333" style="799" customWidth="1"/>
    <col min="15159" max="15360" width="9" style="799"/>
    <col min="15361" max="15361" width="4" style="799" customWidth="1"/>
    <col min="15362" max="15362" width="10" style="799" customWidth="1"/>
    <col min="15363" max="15364" width="7.08333333333333" style="799" customWidth="1"/>
    <col min="15365" max="15365" width="11.0833333333333" style="799" customWidth="1"/>
    <col min="15366" max="15367" width="7.08333333333333" style="799" customWidth="1"/>
    <col min="15368" max="15368" width="9.41666666666667" style="799" customWidth="1"/>
    <col min="15369" max="15370" width="7.08333333333333" style="799" customWidth="1"/>
    <col min="15371" max="15371" width="7.58333333333333" style="799" customWidth="1"/>
    <col min="15372" max="15372" width="10" style="799" customWidth="1"/>
    <col min="15373" max="15373" width="4.91666666666667" style="799" customWidth="1"/>
    <col min="15374" max="15374" width="5.5" style="799" customWidth="1"/>
    <col min="15375" max="15375" width="8.41666666666667" style="799" customWidth="1"/>
    <col min="15376" max="15376" width="5.58333333333333" style="799" customWidth="1"/>
    <col min="15377" max="15377" width="7.41666666666667" style="799" customWidth="1"/>
    <col min="15378" max="15378" width="5.08333333333333" style="799" customWidth="1"/>
    <col min="15379" max="15379" width="12.5833333333333" style="799" customWidth="1"/>
    <col min="15380" max="15380" width="5.08333333333333" style="799" customWidth="1"/>
    <col min="15381" max="15381" width="9.08333333333333" style="799" customWidth="1"/>
    <col min="15382" max="15382" width="7.08333333333333" style="799" customWidth="1"/>
    <col min="15383" max="15387" width="8.08333333333333" style="799" customWidth="1"/>
    <col min="15388" max="15389" width="9.08333333333333" style="799" customWidth="1"/>
    <col min="15390" max="15390" width="4.91666666666667" style="799" customWidth="1"/>
    <col min="15391" max="15391" width="7" style="799" customWidth="1"/>
    <col min="15392" max="15392" width="5.41666666666667" style="799" customWidth="1"/>
    <col min="15393" max="15393" width="5" style="799" customWidth="1"/>
    <col min="15394" max="15394" width="5.5" style="799" customWidth="1"/>
    <col min="15395" max="15395" width="8.5" style="799" customWidth="1"/>
    <col min="15396" max="15396" width="5.5" style="799" customWidth="1"/>
    <col min="15397" max="15397" width="8.5" style="799" customWidth="1"/>
    <col min="15398" max="15398" width="5.5" style="799" customWidth="1"/>
    <col min="15399" max="15399" width="8.5" style="799" customWidth="1"/>
    <col min="15400" max="15400" width="3.58333333333333" style="799" customWidth="1"/>
    <col min="15401" max="15401" width="8.58333333333333" style="799" customWidth="1"/>
    <col min="15402" max="15402" width="8.08333333333333" style="799" customWidth="1"/>
    <col min="15403" max="15404" width="4.58333333333333" style="799" customWidth="1"/>
    <col min="15405" max="15406" width="8.58333333333333" style="799" customWidth="1"/>
    <col min="15407" max="15408" width="4.58333333333333" style="799" customWidth="1"/>
    <col min="15409" max="15409" width="8.58333333333333" style="799" customWidth="1"/>
    <col min="15410" max="15410" width="8" style="799" customWidth="1"/>
    <col min="15411" max="15411" width="4.58333333333333" style="799" customWidth="1"/>
    <col min="15412" max="15412" width="8.58333333333333" style="799" customWidth="1"/>
    <col min="15413" max="15413" width="5.41666666666667" style="799" customWidth="1"/>
    <col min="15414" max="15414" width="8.08333333333333" style="799" customWidth="1"/>
    <col min="15415" max="15616" width="9" style="799"/>
    <col min="15617" max="15617" width="4" style="799" customWidth="1"/>
    <col min="15618" max="15618" width="10" style="799" customWidth="1"/>
    <col min="15619" max="15620" width="7.08333333333333" style="799" customWidth="1"/>
    <col min="15621" max="15621" width="11.0833333333333" style="799" customWidth="1"/>
    <col min="15622" max="15623" width="7.08333333333333" style="799" customWidth="1"/>
    <col min="15624" max="15624" width="9.41666666666667" style="799" customWidth="1"/>
    <col min="15625" max="15626" width="7.08333333333333" style="799" customWidth="1"/>
    <col min="15627" max="15627" width="7.58333333333333" style="799" customWidth="1"/>
    <col min="15628" max="15628" width="10" style="799" customWidth="1"/>
    <col min="15629" max="15629" width="4.91666666666667" style="799" customWidth="1"/>
    <col min="15630" max="15630" width="5.5" style="799" customWidth="1"/>
    <col min="15631" max="15631" width="8.41666666666667" style="799" customWidth="1"/>
    <col min="15632" max="15632" width="5.58333333333333" style="799" customWidth="1"/>
    <col min="15633" max="15633" width="7.41666666666667" style="799" customWidth="1"/>
    <col min="15634" max="15634" width="5.08333333333333" style="799" customWidth="1"/>
    <col min="15635" max="15635" width="12.5833333333333" style="799" customWidth="1"/>
    <col min="15636" max="15636" width="5.08333333333333" style="799" customWidth="1"/>
    <col min="15637" max="15637" width="9.08333333333333" style="799" customWidth="1"/>
    <col min="15638" max="15638" width="7.08333333333333" style="799" customWidth="1"/>
    <col min="15639" max="15643" width="8.08333333333333" style="799" customWidth="1"/>
    <col min="15644" max="15645" width="9.08333333333333" style="799" customWidth="1"/>
    <col min="15646" max="15646" width="4.91666666666667" style="799" customWidth="1"/>
    <col min="15647" max="15647" width="7" style="799" customWidth="1"/>
    <col min="15648" max="15648" width="5.41666666666667" style="799" customWidth="1"/>
    <col min="15649" max="15649" width="5" style="799" customWidth="1"/>
    <col min="15650" max="15650" width="5.5" style="799" customWidth="1"/>
    <col min="15651" max="15651" width="8.5" style="799" customWidth="1"/>
    <col min="15652" max="15652" width="5.5" style="799" customWidth="1"/>
    <col min="15653" max="15653" width="8.5" style="799" customWidth="1"/>
    <col min="15654" max="15654" width="5.5" style="799" customWidth="1"/>
    <col min="15655" max="15655" width="8.5" style="799" customWidth="1"/>
    <col min="15656" max="15656" width="3.58333333333333" style="799" customWidth="1"/>
    <col min="15657" max="15657" width="8.58333333333333" style="799" customWidth="1"/>
    <col min="15658" max="15658" width="8.08333333333333" style="799" customWidth="1"/>
    <col min="15659" max="15660" width="4.58333333333333" style="799" customWidth="1"/>
    <col min="15661" max="15662" width="8.58333333333333" style="799" customWidth="1"/>
    <col min="15663" max="15664" width="4.58333333333333" style="799" customWidth="1"/>
    <col min="15665" max="15665" width="8.58333333333333" style="799" customWidth="1"/>
    <col min="15666" max="15666" width="8" style="799" customWidth="1"/>
    <col min="15667" max="15667" width="4.58333333333333" style="799" customWidth="1"/>
    <col min="15668" max="15668" width="8.58333333333333" style="799" customWidth="1"/>
    <col min="15669" max="15669" width="5.41666666666667" style="799" customWidth="1"/>
    <col min="15670" max="15670" width="8.08333333333333" style="799" customWidth="1"/>
    <col min="15671" max="15872" width="9" style="799"/>
    <col min="15873" max="15873" width="4" style="799" customWidth="1"/>
    <col min="15874" max="15874" width="10" style="799" customWidth="1"/>
    <col min="15875" max="15876" width="7.08333333333333" style="799" customWidth="1"/>
    <col min="15877" max="15877" width="11.0833333333333" style="799" customWidth="1"/>
    <col min="15878" max="15879" width="7.08333333333333" style="799" customWidth="1"/>
    <col min="15880" max="15880" width="9.41666666666667" style="799" customWidth="1"/>
    <col min="15881" max="15882" width="7.08333333333333" style="799" customWidth="1"/>
    <col min="15883" max="15883" width="7.58333333333333" style="799" customWidth="1"/>
    <col min="15884" max="15884" width="10" style="799" customWidth="1"/>
    <col min="15885" max="15885" width="4.91666666666667" style="799" customWidth="1"/>
    <col min="15886" max="15886" width="5.5" style="799" customWidth="1"/>
    <col min="15887" max="15887" width="8.41666666666667" style="799" customWidth="1"/>
    <col min="15888" max="15888" width="5.58333333333333" style="799" customWidth="1"/>
    <col min="15889" max="15889" width="7.41666666666667" style="799" customWidth="1"/>
    <col min="15890" max="15890" width="5.08333333333333" style="799" customWidth="1"/>
    <col min="15891" max="15891" width="12.5833333333333" style="799" customWidth="1"/>
    <col min="15892" max="15892" width="5.08333333333333" style="799" customWidth="1"/>
    <col min="15893" max="15893" width="9.08333333333333" style="799" customWidth="1"/>
    <col min="15894" max="15894" width="7.08333333333333" style="799" customWidth="1"/>
    <col min="15895" max="15899" width="8.08333333333333" style="799" customWidth="1"/>
    <col min="15900" max="15901" width="9.08333333333333" style="799" customWidth="1"/>
    <col min="15902" max="15902" width="4.91666666666667" style="799" customWidth="1"/>
    <col min="15903" max="15903" width="7" style="799" customWidth="1"/>
    <col min="15904" max="15904" width="5.41666666666667" style="799" customWidth="1"/>
    <col min="15905" max="15905" width="5" style="799" customWidth="1"/>
    <col min="15906" max="15906" width="5.5" style="799" customWidth="1"/>
    <col min="15907" max="15907" width="8.5" style="799" customWidth="1"/>
    <col min="15908" max="15908" width="5.5" style="799" customWidth="1"/>
    <col min="15909" max="15909" width="8.5" style="799" customWidth="1"/>
    <col min="15910" max="15910" width="5.5" style="799" customWidth="1"/>
    <col min="15911" max="15911" width="8.5" style="799" customWidth="1"/>
    <col min="15912" max="15912" width="3.58333333333333" style="799" customWidth="1"/>
    <col min="15913" max="15913" width="8.58333333333333" style="799" customWidth="1"/>
    <col min="15914" max="15914" width="8.08333333333333" style="799" customWidth="1"/>
    <col min="15915" max="15916" width="4.58333333333333" style="799" customWidth="1"/>
    <col min="15917" max="15918" width="8.58333333333333" style="799" customWidth="1"/>
    <col min="15919" max="15920" width="4.58333333333333" style="799" customWidth="1"/>
    <col min="15921" max="15921" width="8.58333333333333" style="799" customWidth="1"/>
    <col min="15922" max="15922" width="8" style="799" customWidth="1"/>
    <col min="15923" max="15923" width="4.58333333333333" style="799" customWidth="1"/>
    <col min="15924" max="15924" width="8.58333333333333" style="799" customWidth="1"/>
    <col min="15925" max="15925" width="5.41666666666667" style="799" customWidth="1"/>
    <col min="15926" max="15926" width="8.08333333333333" style="799" customWidth="1"/>
    <col min="15927" max="16128" width="9" style="799"/>
    <col min="16129" max="16129" width="4" style="799" customWidth="1"/>
    <col min="16130" max="16130" width="10" style="799" customWidth="1"/>
    <col min="16131" max="16132" width="7.08333333333333" style="799" customWidth="1"/>
    <col min="16133" max="16133" width="11.0833333333333" style="799" customWidth="1"/>
    <col min="16134" max="16135" width="7.08333333333333" style="799" customWidth="1"/>
    <col min="16136" max="16136" width="9.41666666666667" style="799" customWidth="1"/>
    <col min="16137" max="16138" width="7.08333333333333" style="799" customWidth="1"/>
    <col min="16139" max="16139" width="7.58333333333333" style="799" customWidth="1"/>
    <col min="16140" max="16140" width="10" style="799" customWidth="1"/>
    <col min="16141" max="16141" width="4.91666666666667" style="799" customWidth="1"/>
    <col min="16142" max="16142" width="5.5" style="799" customWidth="1"/>
    <col min="16143" max="16143" width="8.41666666666667" style="799" customWidth="1"/>
    <col min="16144" max="16144" width="5.58333333333333" style="799" customWidth="1"/>
    <col min="16145" max="16145" width="7.41666666666667" style="799" customWidth="1"/>
    <col min="16146" max="16146" width="5.08333333333333" style="799" customWidth="1"/>
    <col min="16147" max="16147" width="12.5833333333333" style="799" customWidth="1"/>
    <col min="16148" max="16148" width="5.08333333333333" style="799" customWidth="1"/>
    <col min="16149" max="16149" width="9.08333333333333" style="799" customWidth="1"/>
    <col min="16150" max="16150" width="7.08333333333333" style="799" customWidth="1"/>
    <col min="16151" max="16155" width="8.08333333333333" style="799" customWidth="1"/>
    <col min="16156" max="16157" width="9.08333333333333" style="799" customWidth="1"/>
    <col min="16158" max="16158" width="4.91666666666667" style="799" customWidth="1"/>
    <col min="16159" max="16159" width="7" style="799" customWidth="1"/>
    <col min="16160" max="16160" width="5.41666666666667" style="799" customWidth="1"/>
    <col min="16161" max="16161" width="5" style="799" customWidth="1"/>
    <col min="16162" max="16162" width="5.5" style="799" customWidth="1"/>
    <col min="16163" max="16163" width="8.5" style="799" customWidth="1"/>
    <col min="16164" max="16164" width="5.5" style="799" customWidth="1"/>
    <col min="16165" max="16165" width="8.5" style="799" customWidth="1"/>
    <col min="16166" max="16166" width="5.5" style="799" customWidth="1"/>
    <col min="16167" max="16167" width="8.5" style="799" customWidth="1"/>
    <col min="16168" max="16168" width="3.58333333333333" style="799" customWidth="1"/>
    <col min="16169" max="16169" width="8.58333333333333" style="799" customWidth="1"/>
    <col min="16170" max="16170" width="8.08333333333333" style="799" customWidth="1"/>
    <col min="16171" max="16172" width="4.58333333333333" style="799" customWidth="1"/>
    <col min="16173" max="16174" width="8.58333333333333" style="799" customWidth="1"/>
    <col min="16175" max="16176" width="4.58333333333333" style="799" customWidth="1"/>
    <col min="16177" max="16177" width="8.58333333333333" style="799" customWidth="1"/>
    <col min="16178" max="16178" width="8" style="799" customWidth="1"/>
    <col min="16179" max="16179" width="4.58333333333333" style="799" customWidth="1"/>
    <col min="16180" max="16180" width="8.58333333333333" style="799" customWidth="1"/>
    <col min="16181" max="16181" width="5.41666666666667" style="799" customWidth="1"/>
    <col min="16182" max="16182" width="8.08333333333333" style="799" customWidth="1"/>
    <col min="16183" max="16384" width="9" style="799"/>
  </cols>
  <sheetData>
    <row r="1" ht="14.25" spans="1:54">
      <c r="A1" s="232"/>
      <c r="B1" s="801" t="s">
        <v>261</v>
      </c>
      <c r="C1" s="143"/>
      <c r="D1" s="143"/>
      <c r="E1" s="143"/>
      <c r="F1" s="143"/>
      <c r="G1" s="143"/>
      <c r="H1" s="143"/>
      <c r="I1" s="143"/>
      <c r="J1" s="143"/>
      <c r="K1" s="82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797"/>
      <c r="AQ1" s="797"/>
      <c r="AR1" s="797"/>
      <c r="AS1" s="797"/>
      <c r="AT1" s="797"/>
      <c r="AU1" s="797"/>
      <c r="AV1" s="797"/>
      <c r="AW1" s="797"/>
      <c r="AX1" s="797"/>
      <c r="AY1" s="797"/>
      <c r="AZ1" s="797"/>
      <c r="BA1" s="797"/>
      <c r="BB1" s="797"/>
    </row>
    <row r="2" s="796" customFormat="1" ht="23.25" spans="1:54">
      <c r="A2" s="802" t="s">
        <v>985</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row>
    <row r="3" spans="1:54">
      <c r="A3" s="804" t="s">
        <v>943</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c r="AI3" s="804"/>
      <c r="AJ3" s="804"/>
      <c r="AK3" s="804"/>
      <c r="AL3" s="804"/>
      <c r="AM3" s="804"/>
      <c r="AN3" s="804"/>
      <c r="AO3" s="804"/>
      <c r="AP3" s="804"/>
      <c r="AQ3" s="804"/>
      <c r="AR3" s="804"/>
      <c r="AS3" s="804"/>
      <c r="AT3" s="804"/>
      <c r="AU3" s="804"/>
      <c r="AV3" s="804"/>
      <c r="AW3" s="804"/>
      <c r="AX3" s="838"/>
      <c r="AY3" s="838"/>
      <c r="AZ3" s="838"/>
      <c r="BA3" s="838"/>
      <c r="BB3" s="838"/>
    </row>
    <row r="4" spans="1:54">
      <c r="A4" s="805" t="str">
        <f>'在产品(自制半成品)'!A4</f>
        <v>产权持有人：杭州汽轮新能源有限公司</v>
      </c>
      <c r="BB4" s="839" t="s">
        <v>120</v>
      </c>
    </row>
    <row r="5" s="797" customFormat="1" spans="1:54">
      <c r="A5" s="806" t="s">
        <v>183</v>
      </c>
      <c r="B5" s="807" t="s">
        <v>986</v>
      </c>
      <c r="C5" s="808" t="s">
        <v>987</v>
      </c>
      <c r="D5" s="809" t="s">
        <v>988</v>
      </c>
      <c r="E5" s="809" t="s">
        <v>948</v>
      </c>
      <c r="F5" s="809" t="s">
        <v>989</v>
      </c>
      <c r="G5" s="809" t="s">
        <v>990</v>
      </c>
      <c r="H5" s="809" t="s">
        <v>991</v>
      </c>
      <c r="I5" s="809" t="s">
        <v>992</v>
      </c>
      <c r="J5" s="824" t="s">
        <v>993</v>
      </c>
      <c r="K5" s="809" t="s">
        <v>994</v>
      </c>
      <c r="L5" s="809" t="s">
        <v>995</v>
      </c>
      <c r="M5" s="809" t="s">
        <v>996</v>
      </c>
      <c r="N5" s="809" t="s">
        <v>997</v>
      </c>
      <c r="O5" s="809" t="s">
        <v>998</v>
      </c>
      <c r="P5" s="809" t="s">
        <v>999</v>
      </c>
      <c r="Q5" s="809" t="s">
        <v>967</v>
      </c>
      <c r="R5" s="809" t="s">
        <v>968</v>
      </c>
      <c r="S5" s="809" t="s">
        <v>969</v>
      </c>
      <c r="T5" s="809" t="s">
        <v>970</v>
      </c>
      <c r="U5" s="826" t="s">
        <v>1000</v>
      </c>
      <c r="V5" s="809" t="s">
        <v>1001</v>
      </c>
      <c r="W5" s="809" t="s">
        <v>972</v>
      </c>
      <c r="X5" s="809" t="s">
        <v>973</v>
      </c>
      <c r="Y5" s="809" t="s">
        <v>974</v>
      </c>
      <c r="Z5" s="809" t="s">
        <v>1002</v>
      </c>
      <c r="AA5" s="809" t="s">
        <v>976</v>
      </c>
      <c r="AB5" s="809" t="s">
        <v>1003</v>
      </c>
      <c r="AC5" s="809" t="s">
        <v>978</v>
      </c>
      <c r="AD5" s="809" t="s">
        <v>1004</v>
      </c>
      <c r="AE5" s="809" t="s">
        <v>1005</v>
      </c>
      <c r="AF5" s="809" t="s">
        <v>1006</v>
      </c>
      <c r="AG5" s="809" t="s">
        <v>1007</v>
      </c>
      <c r="AH5" s="809" t="s">
        <v>960</v>
      </c>
      <c r="AI5" s="809" t="s">
        <v>961</v>
      </c>
      <c r="AJ5" s="809" t="s">
        <v>962</v>
      </c>
      <c r="AK5" s="809" t="s">
        <v>963</v>
      </c>
      <c r="AL5" s="809" t="s">
        <v>964</v>
      </c>
      <c r="AM5" s="809" t="s">
        <v>965</v>
      </c>
      <c r="AN5" s="809" t="s">
        <v>979</v>
      </c>
      <c r="AO5" s="809" t="s">
        <v>980</v>
      </c>
      <c r="AP5" s="809" t="s">
        <v>982</v>
      </c>
      <c r="AQ5" s="243" t="s">
        <v>264</v>
      </c>
      <c r="AR5" s="827"/>
      <c r="AS5" s="827"/>
      <c r="AT5" s="152" t="s">
        <v>292</v>
      </c>
      <c r="AU5" s="828" t="s">
        <v>265</v>
      </c>
      <c r="AV5" s="828"/>
      <c r="AW5" s="840"/>
      <c r="AX5" s="243" t="s">
        <v>430</v>
      </c>
      <c r="AY5" s="243" t="s">
        <v>266</v>
      </c>
      <c r="AZ5" s="827"/>
      <c r="BA5" s="243" t="s">
        <v>293</v>
      </c>
      <c r="BB5" s="243" t="s">
        <v>186</v>
      </c>
    </row>
    <row r="6" s="797" customFormat="1" spans="1:54">
      <c r="A6" s="810"/>
      <c r="B6" s="811"/>
      <c r="C6" s="812"/>
      <c r="D6" s="813"/>
      <c r="E6" s="813"/>
      <c r="F6" s="813"/>
      <c r="G6" s="813"/>
      <c r="H6" s="813"/>
      <c r="I6" s="813"/>
      <c r="J6" s="825"/>
      <c r="K6" s="813"/>
      <c r="L6" s="813"/>
      <c r="M6" s="813"/>
      <c r="N6" s="813"/>
      <c r="O6" s="813"/>
      <c r="P6" s="813"/>
      <c r="Q6" s="813"/>
      <c r="R6" s="813"/>
      <c r="S6" s="813"/>
      <c r="T6" s="813"/>
      <c r="U6" s="826"/>
      <c r="V6" s="813"/>
      <c r="W6" s="813"/>
      <c r="X6" s="813"/>
      <c r="Y6" s="813"/>
      <c r="Z6" s="813"/>
      <c r="AA6" s="813"/>
      <c r="AB6" s="813"/>
      <c r="AC6" s="813"/>
      <c r="AD6" s="813"/>
      <c r="AE6" s="813"/>
      <c r="AF6" s="813"/>
      <c r="AG6" s="813"/>
      <c r="AH6" s="813"/>
      <c r="AI6" s="813"/>
      <c r="AJ6" s="813"/>
      <c r="AK6" s="813"/>
      <c r="AL6" s="813"/>
      <c r="AM6" s="813"/>
      <c r="AN6" s="813"/>
      <c r="AO6" s="813"/>
      <c r="AP6" s="813"/>
      <c r="AQ6" s="243" t="s">
        <v>428</v>
      </c>
      <c r="AR6" s="243" t="s">
        <v>429</v>
      </c>
      <c r="AS6" s="243" t="s">
        <v>155</v>
      </c>
      <c r="AT6" s="152"/>
      <c r="AU6" s="829" t="s">
        <v>428</v>
      </c>
      <c r="AV6" s="243" t="s">
        <v>429</v>
      </c>
      <c r="AW6" s="243" t="s">
        <v>155</v>
      </c>
      <c r="AX6" s="827"/>
      <c r="AY6" s="243" t="s">
        <v>429</v>
      </c>
      <c r="AZ6" s="243" t="s">
        <v>155</v>
      </c>
      <c r="BA6" s="827"/>
      <c r="BB6" s="827"/>
    </row>
    <row r="7" s="798" customFormat="1" spans="1:54">
      <c r="A7" s="814"/>
      <c r="B7" s="815"/>
      <c r="C7" s="816"/>
      <c r="D7" s="816"/>
      <c r="E7" s="817"/>
      <c r="F7" s="817"/>
      <c r="G7" s="817"/>
      <c r="H7" s="816"/>
      <c r="I7" s="816"/>
      <c r="J7" s="817"/>
      <c r="K7" s="817"/>
      <c r="L7" s="817"/>
      <c r="M7" s="817"/>
      <c r="N7" s="817"/>
      <c r="O7" s="817"/>
      <c r="P7" s="817"/>
      <c r="Q7" s="817"/>
      <c r="R7" s="817"/>
      <c r="S7" s="817"/>
      <c r="T7" s="817"/>
      <c r="U7" s="817"/>
      <c r="V7" s="817"/>
      <c r="W7" s="817"/>
      <c r="X7" s="817"/>
      <c r="Y7" s="817"/>
      <c r="Z7" s="817"/>
      <c r="AA7" s="817"/>
      <c r="AB7" s="817"/>
      <c r="AC7" s="817"/>
      <c r="AD7" s="817"/>
      <c r="AE7" s="817"/>
      <c r="AF7" s="817"/>
      <c r="AG7" s="816"/>
      <c r="AH7" s="816"/>
      <c r="AI7" s="816"/>
      <c r="AJ7" s="816"/>
      <c r="AK7" s="816"/>
      <c r="AL7" s="816"/>
      <c r="AM7" s="816"/>
      <c r="AN7" s="817"/>
      <c r="AO7" s="817"/>
      <c r="AP7" s="830"/>
      <c r="AQ7" s="831"/>
      <c r="AR7" s="831"/>
      <c r="AS7" s="831"/>
      <c r="AT7" s="832"/>
      <c r="AU7" s="833"/>
      <c r="AV7" s="832"/>
      <c r="AW7" s="841"/>
      <c r="AX7" s="832"/>
      <c r="AY7" s="832"/>
      <c r="AZ7" s="832"/>
      <c r="BA7" s="832" t="str">
        <f t="shared" ref="BA7:BA27" si="0">IF(AW7=0,"",(AZ7-AW7)/AW7*100)</f>
        <v/>
      </c>
      <c r="BB7" s="244"/>
    </row>
    <row r="8" s="798" customFormat="1" spans="1:54">
      <c r="A8" s="818"/>
      <c r="B8" s="819"/>
      <c r="C8" s="816"/>
      <c r="D8" s="816"/>
      <c r="E8" s="816"/>
      <c r="F8" s="816"/>
      <c r="G8" s="816"/>
      <c r="H8" s="816"/>
      <c r="I8" s="816"/>
      <c r="J8" s="816"/>
      <c r="K8" s="816"/>
      <c r="L8" s="816"/>
      <c r="M8" s="816"/>
      <c r="N8" s="816"/>
      <c r="O8" s="816"/>
      <c r="P8" s="816"/>
      <c r="Q8" s="816"/>
      <c r="R8" s="816"/>
      <c r="S8" s="816"/>
      <c r="T8" s="816"/>
      <c r="U8" s="816"/>
      <c r="V8" s="816"/>
      <c r="W8" s="816"/>
      <c r="X8" s="816"/>
      <c r="Y8" s="816"/>
      <c r="Z8" s="816"/>
      <c r="AA8" s="816"/>
      <c r="AB8" s="816"/>
      <c r="AC8" s="816"/>
      <c r="AD8" s="816"/>
      <c r="AE8" s="816"/>
      <c r="AF8" s="816"/>
      <c r="AG8" s="816"/>
      <c r="AH8" s="816"/>
      <c r="AI8" s="816"/>
      <c r="AJ8" s="816"/>
      <c r="AK8" s="816"/>
      <c r="AL8" s="816"/>
      <c r="AM8" s="816"/>
      <c r="AN8" s="816"/>
      <c r="AO8" s="816"/>
      <c r="AP8" s="830"/>
      <c r="AQ8" s="832"/>
      <c r="AR8" s="832"/>
      <c r="AS8" s="832"/>
      <c r="AT8" s="832"/>
      <c r="AU8" s="833"/>
      <c r="AV8" s="832"/>
      <c r="AW8" s="841"/>
      <c r="AX8" s="832"/>
      <c r="AY8" s="832"/>
      <c r="AZ8" s="832"/>
      <c r="BA8" s="832" t="str">
        <f t="shared" si="0"/>
        <v/>
      </c>
      <c r="BB8" s="244"/>
    </row>
    <row r="9" s="798" customFormat="1" spans="1:54">
      <c r="A9" s="818"/>
      <c r="B9" s="819"/>
      <c r="C9" s="816"/>
      <c r="D9" s="816"/>
      <c r="E9" s="816"/>
      <c r="F9" s="816"/>
      <c r="G9" s="816"/>
      <c r="H9" s="816"/>
      <c r="I9" s="816"/>
      <c r="J9" s="816"/>
      <c r="K9" s="816"/>
      <c r="L9" s="816"/>
      <c r="M9" s="816"/>
      <c r="N9" s="816"/>
      <c r="O9" s="816"/>
      <c r="P9" s="816"/>
      <c r="Q9" s="816"/>
      <c r="R9" s="816"/>
      <c r="S9" s="816"/>
      <c r="T9" s="816"/>
      <c r="U9" s="816"/>
      <c r="V9" s="816"/>
      <c r="W9" s="816"/>
      <c r="X9" s="816"/>
      <c r="Y9" s="816"/>
      <c r="Z9" s="816"/>
      <c r="AA9" s="816"/>
      <c r="AB9" s="816"/>
      <c r="AC9" s="816"/>
      <c r="AD9" s="816"/>
      <c r="AE9" s="816"/>
      <c r="AF9" s="816"/>
      <c r="AG9" s="816"/>
      <c r="AH9" s="816"/>
      <c r="AI9" s="816"/>
      <c r="AJ9" s="816"/>
      <c r="AK9" s="816"/>
      <c r="AL9" s="816"/>
      <c r="AM9" s="816"/>
      <c r="AN9" s="816"/>
      <c r="AO9" s="816"/>
      <c r="AP9" s="830"/>
      <c r="AQ9" s="832"/>
      <c r="AR9" s="832"/>
      <c r="AS9" s="832"/>
      <c r="AT9" s="832"/>
      <c r="AU9" s="833"/>
      <c r="AV9" s="832"/>
      <c r="AW9" s="841"/>
      <c r="AX9" s="832"/>
      <c r="AY9" s="832"/>
      <c r="AZ9" s="832"/>
      <c r="BA9" s="832" t="str">
        <f t="shared" si="0"/>
        <v/>
      </c>
      <c r="BB9" s="244"/>
    </row>
    <row r="10" s="798" customFormat="1" spans="1:54">
      <c r="A10" s="818"/>
      <c r="B10" s="819"/>
      <c r="C10" s="816"/>
      <c r="D10" s="816"/>
      <c r="E10" s="816"/>
      <c r="F10" s="816"/>
      <c r="G10" s="816"/>
      <c r="H10" s="816"/>
      <c r="I10" s="816"/>
      <c r="J10" s="816"/>
      <c r="K10" s="816"/>
      <c r="L10" s="816"/>
      <c r="M10" s="816"/>
      <c r="N10" s="816"/>
      <c r="O10" s="816"/>
      <c r="P10" s="816"/>
      <c r="Q10" s="816"/>
      <c r="R10" s="816"/>
      <c r="S10" s="816"/>
      <c r="T10" s="816"/>
      <c r="U10" s="816"/>
      <c r="V10" s="816"/>
      <c r="W10" s="816"/>
      <c r="X10" s="816"/>
      <c r="Y10" s="816"/>
      <c r="Z10" s="816"/>
      <c r="AA10" s="816"/>
      <c r="AB10" s="816"/>
      <c r="AC10" s="816"/>
      <c r="AD10" s="816"/>
      <c r="AE10" s="816"/>
      <c r="AF10" s="816"/>
      <c r="AG10" s="816"/>
      <c r="AH10" s="816"/>
      <c r="AI10" s="816"/>
      <c r="AJ10" s="816"/>
      <c r="AK10" s="816"/>
      <c r="AL10" s="816"/>
      <c r="AM10" s="816"/>
      <c r="AN10" s="816"/>
      <c r="AO10" s="816"/>
      <c r="AP10" s="830"/>
      <c r="AQ10" s="832"/>
      <c r="AR10" s="832"/>
      <c r="AS10" s="832"/>
      <c r="AT10" s="832"/>
      <c r="AU10" s="833"/>
      <c r="AV10" s="832"/>
      <c r="AW10" s="841"/>
      <c r="AX10" s="832"/>
      <c r="AY10" s="832"/>
      <c r="AZ10" s="832"/>
      <c r="BA10" s="832" t="str">
        <f t="shared" si="0"/>
        <v/>
      </c>
      <c r="BB10" s="244"/>
    </row>
    <row r="11" s="798" customFormat="1" spans="1:54">
      <c r="A11" s="818"/>
      <c r="B11" s="819"/>
      <c r="C11" s="816"/>
      <c r="D11" s="816"/>
      <c r="E11" s="816"/>
      <c r="F11" s="816"/>
      <c r="G11" s="816"/>
      <c r="H11" s="816"/>
      <c r="I11" s="816"/>
      <c r="J11" s="816"/>
      <c r="K11" s="816"/>
      <c r="L11" s="816"/>
      <c r="M11" s="816"/>
      <c r="N11" s="816"/>
      <c r="O11" s="816"/>
      <c r="P11" s="816"/>
      <c r="Q11" s="816"/>
      <c r="R11" s="816"/>
      <c r="S11" s="816"/>
      <c r="T11" s="816"/>
      <c r="U11" s="816"/>
      <c r="V11" s="816"/>
      <c r="W11" s="816"/>
      <c r="X11" s="816"/>
      <c r="Y11" s="816"/>
      <c r="Z11" s="816"/>
      <c r="AA11" s="816"/>
      <c r="AB11" s="816"/>
      <c r="AC11" s="816"/>
      <c r="AD11" s="816"/>
      <c r="AE11" s="816"/>
      <c r="AF11" s="816"/>
      <c r="AG11" s="816"/>
      <c r="AH11" s="816"/>
      <c r="AI11" s="816"/>
      <c r="AJ11" s="816"/>
      <c r="AK11" s="816"/>
      <c r="AL11" s="816"/>
      <c r="AM11" s="816"/>
      <c r="AN11" s="816"/>
      <c r="AO11" s="816"/>
      <c r="AP11" s="830"/>
      <c r="AQ11" s="832"/>
      <c r="AR11" s="832"/>
      <c r="AS11" s="832"/>
      <c r="AT11" s="832"/>
      <c r="AU11" s="833"/>
      <c r="AV11" s="832"/>
      <c r="AW11" s="841"/>
      <c r="AX11" s="832"/>
      <c r="AY11" s="832"/>
      <c r="AZ11" s="832"/>
      <c r="BA11" s="832" t="str">
        <f t="shared" si="0"/>
        <v/>
      </c>
      <c r="BB11" s="244"/>
    </row>
    <row r="12" s="798" customFormat="1" spans="1:54">
      <c r="A12" s="818"/>
      <c r="B12" s="819"/>
      <c r="C12" s="816"/>
      <c r="D12" s="816"/>
      <c r="E12" s="816"/>
      <c r="F12" s="816"/>
      <c r="G12" s="816"/>
      <c r="H12" s="816"/>
      <c r="I12" s="816"/>
      <c r="J12" s="816"/>
      <c r="K12" s="816"/>
      <c r="L12" s="816"/>
      <c r="M12" s="816"/>
      <c r="N12" s="816"/>
      <c r="O12" s="816"/>
      <c r="P12" s="816"/>
      <c r="Q12" s="816"/>
      <c r="R12" s="816"/>
      <c r="S12" s="816"/>
      <c r="T12" s="816"/>
      <c r="U12" s="816"/>
      <c r="V12" s="816"/>
      <c r="W12" s="816"/>
      <c r="X12" s="816"/>
      <c r="Y12" s="816"/>
      <c r="Z12" s="816"/>
      <c r="AA12" s="816"/>
      <c r="AB12" s="816"/>
      <c r="AC12" s="816"/>
      <c r="AD12" s="816"/>
      <c r="AE12" s="816"/>
      <c r="AF12" s="816"/>
      <c r="AG12" s="816"/>
      <c r="AH12" s="816"/>
      <c r="AI12" s="816"/>
      <c r="AJ12" s="816"/>
      <c r="AK12" s="816"/>
      <c r="AL12" s="816"/>
      <c r="AM12" s="816"/>
      <c r="AN12" s="816"/>
      <c r="AO12" s="816"/>
      <c r="AP12" s="830"/>
      <c r="AQ12" s="832"/>
      <c r="AR12" s="832"/>
      <c r="AS12" s="832"/>
      <c r="AT12" s="832"/>
      <c r="AU12" s="833"/>
      <c r="AV12" s="832"/>
      <c r="AW12" s="841"/>
      <c r="AX12" s="832"/>
      <c r="AY12" s="832"/>
      <c r="AZ12" s="832"/>
      <c r="BA12" s="832" t="str">
        <f t="shared" si="0"/>
        <v/>
      </c>
      <c r="BB12" s="244"/>
    </row>
    <row r="13" s="798" customFormat="1" spans="1:54">
      <c r="A13" s="818"/>
      <c r="B13" s="819"/>
      <c r="C13" s="816"/>
      <c r="D13" s="816"/>
      <c r="E13" s="816"/>
      <c r="F13" s="816"/>
      <c r="G13" s="816"/>
      <c r="H13" s="816"/>
      <c r="I13" s="816"/>
      <c r="J13" s="816"/>
      <c r="K13" s="816"/>
      <c r="L13" s="816"/>
      <c r="M13" s="816"/>
      <c r="N13" s="816"/>
      <c r="O13" s="816"/>
      <c r="P13" s="816"/>
      <c r="Q13" s="816"/>
      <c r="R13" s="816"/>
      <c r="S13" s="816"/>
      <c r="T13" s="816"/>
      <c r="U13" s="816"/>
      <c r="V13" s="816"/>
      <c r="W13" s="816"/>
      <c r="X13" s="816"/>
      <c r="Y13" s="816"/>
      <c r="Z13" s="816"/>
      <c r="AA13" s="816"/>
      <c r="AB13" s="816"/>
      <c r="AC13" s="816"/>
      <c r="AD13" s="816"/>
      <c r="AE13" s="816"/>
      <c r="AF13" s="816"/>
      <c r="AG13" s="816"/>
      <c r="AH13" s="816"/>
      <c r="AI13" s="816"/>
      <c r="AJ13" s="816"/>
      <c r="AK13" s="816"/>
      <c r="AL13" s="816"/>
      <c r="AM13" s="816"/>
      <c r="AN13" s="816"/>
      <c r="AO13" s="816"/>
      <c r="AP13" s="830"/>
      <c r="AQ13" s="832"/>
      <c r="AR13" s="832"/>
      <c r="AS13" s="832"/>
      <c r="AT13" s="832"/>
      <c r="AU13" s="833"/>
      <c r="AV13" s="832"/>
      <c r="AW13" s="841"/>
      <c r="AX13" s="832"/>
      <c r="AY13" s="832"/>
      <c r="AZ13" s="832"/>
      <c r="BA13" s="832" t="str">
        <f t="shared" si="0"/>
        <v/>
      </c>
      <c r="BB13" s="244"/>
    </row>
    <row r="14" s="798" customFormat="1" spans="1:54">
      <c r="A14" s="818"/>
      <c r="B14" s="819"/>
      <c r="C14" s="816"/>
      <c r="D14" s="816"/>
      <c r="E14" s="816"/>
      <c r="F14" s="816"/>
      <c r="G14" s="816"/>
      <c r="H14" s="816"/>
      <c r="I14" s="816"/>
      <c r="J14" s="816"/>
      <c r="K14" s="816"/>
      <c r="L14" s="816"/>
      <c r="M14" s="816"/>
      <c r="N14" s="816"/>
      <c r="O14" s="816"/>
      <c r="P14" s="816"/>
      <c r="Q14" s="816"/>
      <c r="R14" s="816"/>
      <c r="S14" s="816"/>
      <c r="T14" s="816"/>
      <c r="U14" s="816"/>
      <c r="V14" s="816"/>
      <c r="W14" s="816"/>
      <c r="X14" s="816"/>
      <c r="Y14" s="816"/>
      <c r="Z14" s="816"/>
      <c r="AA14" s="816"/>
      <c r="AB14" s="816"/>
      <c r="AC14" s="816"/>
      <c r="AD14" s="816"/>
      <c r="AE14" s="816"/>
      <c r="AF14" s="816"/>
      <c r="AG14" s="816"/>
      <c r="AH14" s="816"/>
      <c r="AI14" s="816"/>
      <c r="AJ14" s="816"/>
      <c r="AK14" s="816"/>
      <c r="AL14" s="816"/>
      <c r="AM14" s="816"/>
      <c r="AN14" s="816"/>
      <c r="AO14" s="816"/>
      <c r="AP14" s="830"/>
      <c r="AQ14" s="832"/>
      <c r="AR14" s="832"/>
      <c r="AS14" s="832"/>
      <c r="AT14" s="832"/>
      <c r="AU14" s="833"/>
      <c r="AV14" s="832"/>
      <c r="AW14" s="841"/>
      <c r="AX14" s="832"/>
      <c r="AY14" s="832"/>
      <c r="AZ14" s="832"/>
      <c r="BA14" s="832" t="str">
        <f t="shared" si="0"/>
        <v/>
      </c>
      <c r="BB14" s="244"/>
    </row>
    <row r="15" s="798" customFormat="1" spans="1:54">
      <c r="A15" s="818"/>
      <c r="B15" s="819"/>
      <c r="C15" s="816"/>
      <c r="D15" s="816"/>
      <c r="E15" s="816"/>
      <c r="F15" s="816"/>
      <c r="G15" s="816"/>
      <c r="H15" s="816"/>
      <c r="I15" s="816"/>
      <c r="J15" s="816"/>
      <c r="K15" s="816"/>
      <c r="L15" s="816"/>
      <c r="M15" s="816"/>
      <c r="N15" s="816"/>
      <c r="O15" s="816"/>
      <c r="P15" s="816"/>
      <c r="Q15" s="816"/>
      <c r="R15" s="816"/>
      <c r="S15" s="816"/>
      <c r="T15" s="816"/>
      <c r="U15" s="816"/>
      <c r="V15" s="816"/>
      <c r="W15" s="816"/>
      <c r="X15" s="816"/>
      <c r="Y15" s="816"/>
      <c r="Z15" s="816"/>
      <c r="AA15" s="816"/>
      <c r="AB15" s="816"/>
      <c r="AC15" s="816"/>
      <c r="AD15" s="816"/>
      <c r="AE15" s="816"/>
      <c r="AF15" s="816"/>
      <c r="AG15" s="816"/>
      <c r="AH15" s="816"/>
      <c r="AI15" s="816"/>
      <c r="AJ15" s="816"/>
      <c r="AK15" s="816"/>
      <c r="AL15" s="816"/>
      <c r="AM15" s="816"/>
      <c r="AN15" s="816"/>
      <c r="AO15" s="816"/>
      <c r="AP15" s="830"/>
      <c r="AQ15" s="832"/>
      <c r="AR15" s="832"/>
      <c r="AS15" s="832"/>
      <c r="AT15" s="832"/>
      <c r="AU15" s="833"/>
      <c r="AV15" s="832"/>
      <c r="AW15" s="841"/>
      <c r="AX15" s="832"/>
      <c r="AY15" s="832"/>
      <c r="AZ15" s="832"/>
      <c r="BA15" s="832" t="str">
        <f t="shared" si="0"/>
        <v/>
      </c>
      <c r="BB15" s="244"/>
    </row>
    <row r="16" s="798" customFormat="1" spans="1:54">
      <c r="A16" s="818"/>
      <c r="B16" s="819"/>
      <c r="C16" s="816"/>
      <c r="D16" s="816"/>
      <c r="E16" s="816"/>
      <c r="F16" s="816"/>
      <c r="G16" s="816"/>
      <c r="H16" s="816"/>
      <c r="I16" s="816"/>
      <c r="J16" s="816"/>
      <c r="K16" s="816"/>
      <c r="L16" s="816"/>
      <c r="M16" s="816"/>
      <c r="N16" s="816"/>
      <c r="O16" s="816"/>
      <c r="P16" s="816"/>
      <c r="Q16" s="816"/>
      <c r="R16" s="816"/>
      <c r="S16" s="816"/>
      <c r="T16" s="816"/>
      <c r="U16" s="816"/>
      <c r="V16" s="816"/>
      <c r="W16" s="816"/>
      <c r="X16" s="816"/>
      <c r="Y16" s="816"/>
      <c r="Z16" s="816"/>
      <c r="AA16" s="816"/>
      <c r="AB16" s="816"/>
      <c r="AC16" s="816"/>
      <c r="AD16" s="816"/>
      <c r="AE16" s="816"/>
      <c r="AF16" s="816"/>
      <c r="AG16" s="816"/>
      <c r="AH16" s="816"/>
      <c r="AI16" s="816"/>
      <c r="AJ16" s="816"/>
      <c r="AK16" s="816"/>
      <c r="AL16" s="816"/>
      <c r="AM16" s="816"/>
      <c r="AN16" s="816"/>
      <c r="AO16" s="816"/>
      <c r="AP16" s="830"/>
      <c r="AQ16" s="832"/>
      <c r="AR16" s="832"/>
      <c r="AS16" s="832"/>
      <c r="AT16" s="832"/>
      <c r="AU16" s="833"/>
      <c r="AV16" s="832"/>
      <c r="AW16" s="841"/>
      <c r="AX16" s="832"/>
      <c r="AY16" s="832"/>
      <c r="AZ16" s="832"/>
      <c r="BA16" s="832" t="str">
        <f t="shared" si="0"/>
        <v/>
      </c>
      <c r="BB16" s="244"/>
    </row>
    <row r="17" s="798" customFormat="1" spans="1:54">
      <c r="A17" s="818"/>
      <c r="B17" s="819"/>
      <c r="C17" s="816"/>
      <c r="D17" s="816"/>
      <c r="E17" s="816"/>
      <c r="F17" s="816"/>
      <c r="G17" s="816"/>
      <c r="H17" s="816"/>
      <c r="I17" s="816"/>
      <c r="J17" s="816"/>
      <c r="K17" s="816"/>
      <c r="L17" s="816"/>
      <c r="M17" s="816"/>
      <c r="N17" s="816"/>
      <c r="O17" s="816"/>
      <c r="P17" s="816"/>
      <c r="Q17" s="816"/>
      <c r="R17" s="816"/>
      <c r="S17" s="816"/>
      <c r="T17" s="816"/>
      <c r="U17" s="816"/>
      <c r="V17" s="816"/>
      <c r="W17" s="816"/>
      <c r="X17" s="816"/>
      <c r="Y17" s="816"/>
      <c r="Z17" s="816"/>
      <c r="AA17" s="816"/>
      <c r="AB17" s="816"/>
      <c r="AC17" s="816"/>
      <c r="AD17" s="816"/>
      <c r="AE17" s="816"/>
      <c r="AF17" s="816"/>
      <c r="AG17" s="816"/>
      <c r="AH17" s="816"/>
      <c r="AI17" s="816"/>
      <c r="AJ17" s="816"/>
      <c r="AK17" s="816"/>
      <c r="AL17" s="816"/>
      <c r="AM17" s="816"/>
      <c r="AN17" s="816"/>
      <c r="AO17" s="816"/>
      <c r="AP17" s="830"/>
      <c r="AQ17" s="832"/>
      <c r="AR17" s="832"/>
      <c r="AS17" s="832"/>
      <c r="AT17" s="832"/>
      <c r="AU17" s="833"/>
      <c r="AV17" s="832"/>
      <c r="AW17" s="841"/>
      <c r="AX17" s="832"/>
      <c r="AY17" s="832"/>
      <c r="AZ17" s="832"/>
      <c r="BA17" s="832" t="str">
        <f t="shared" si="0"/>
        <v/>
      </c>
      <c r="BB17" s="244"/>
    </row>
    <row r="18" s="798" customFormat="1" spans="1:54">
      <c r="A18" s="818"/>
      <c r="B18" s="819"/>
      <c r="C18" s="816"/>
      <c r="D18" s="816"/>
      <c r="E18" s="816"/>
      <c r="F18" s="816"/>
      <c r="G18" s="816"/>
      <c r="H18" s="816"/>
      <c r="I18" s="816"/>
      <c r="J18" s="816"/>
      <c r="K18" s="816"/>
      <c r="L18" s="816"/>
      <c r="M18" s="816"/>
      <c r="N18" s="816"/>
      <c r="O18" s="816"/>
      <c r="P18" s="816"/>
      <c r="Q18" s="816"/>
      <c r="R18" s="816"/>
      <c r="S18" s="816"/>
      <c r="T18" s="816"/>
      <c r="U18" s="816"/>
      <c r="V18" s="816"/>
      <c r="W18" s="816"/>
      <c r="X18" s="816"/>
      <c r="Y18" s="816"/>
      <c r="Z18" s="816"/>
      <c r="AA18" s="816"/>
      <c r="AB18" s="816"/>
      <c r="AC18" s="816"/>
      <c r="AD18" s="816"/>
      <c r="AE18" s="816"/>
      <c r="AF18" s="816"/>
      <c r="AG18" s="816"/>
      <c r="AH18" s="816"/>
      <c r="AI18" s="816"/>
      <c r="AJ18" s="816"/>
      <c r="AK18" s="816"/>
      <c r="AL18" s="816"/>
      <c r="AM18" s="816"/>
      <c r="AN18" s="816"/>
      <c r="AO18" s="816"/>
      <c r="AP18" s="830"/>
      <c r="AQ18" s="832"/>
      <c r="AR18" s="832"/>
      <c r="AS18" s="832"/>
      <c r="AT18" s="832"/>
      <c r="AU18" s="833"/>
      <c r="AV18" s="832"/>
      <c r="AW18" s="841"/>
      <c r="AX18" s="832"/>
      <c r="AY18" s="832"/>
      <c r="AZ18" s="832"/>
      <c r="BA18" s="832" t="str">
        <f t="shared" si="0"/>
        <v/>
      </c>
      <c r="BB18" s="244"/>
    </row>
    <row r="19" s="798" customFormat="1" spans="1:54">
      <c r="A19" s="818"/>
      <c r="B19" s="819"/>
      <c r="C19" s="816"/>
      <c r="D19" s="816"/>
      <c r="E19" s="816"/>
      <c r="F19" s="816"/>
      <c r="G19" s="816"/>
      <c r="H19" s="816"/>
      <c r="I19" s="816"/>
      <c r="J19" s="816"/>
      <c r="K19" s="816"/>
      <c r="L19" s="816"/>
      <c r="M19" s="816"/>
      <c r="N19" s="816"/>
      <c r="O19" s="816"/>
      <c r="P19" s="816"/>
      <c r="Q19" s="816"/>
      <c r="R19" s="816"/>
      <c r="S19" s="816"/>
      <c r="T19" s="816"/>
      <c r="U19" s="816"/>
      <c r="V19" s="816"/>
      <c r="W19" s="816"/>
      <c r="X19" s="816"/>
      <c r="Y19" s="816"/>
      <c r="Z19" s="816"/>
      <c r="AA19" s="816"/>
      <c r="AB19" s="816"/>
      <c r="AC19" s="816"/>
      <c r="AD19" s="816"/>
      <c r="AE19" s="816"/>
      <c r="AF19" s="816"/>
      <c r="AG19" s="816"/>
      <c r="AH19" s="816"/>
      <c r="AI19" s="816"/>
      <c r="AJ19" s="816"/>
      <c r="AK19" s="816"/>
      <c r="AL19" s="816"/>
      <c r="AM19" s="816"/>
      <c r="AN19" s="816"/>
      <c r="AO19" s="816"/>
      <c r="AP19" s="830"/>
      <c r="AQ19" s="832"/>
      <c r="AR19" s="832"/>
      <c r="AS19" s="832"/>
      <c r="AT19" s="832"/>
      <c r="AU19" s="833"/>
      <c r="AV19" s="832"/>
      <c r="AW19" s="841"/>
      <c r="AX19" s="832"/>
      <c r="AY19" s="832"/>
      <c r="AZ19" s="832"/>
      <c r="BA19" s="832" t="str">
        <f t="shared" si="0"/>
        <v/>
      </c>
      <c r="BB19" s="244"/>
    </row>
    <row r="20" s="798" customFormat="1" spans="1:54">
      <c r="A20" s="818"/>
      <c r="B20" s="819"/>
      <c r="C20" s="816"/>
      <c r="D20" s="816"/>
      <c r="E20" s="816"/>
      <c r="F20" s="816"/>
      <c r="G20" s="816"/>
      <c r="H20" s="816"/>
      <c r="I20" s="816"/>
      <c r="J20" s="816"/>
      <c r="K20" s="816"/>
      <c r="L20" s="816"/>
      <c r="M20" s="816"/>
      <c r="N20" s="816"/>
      <c r="O20" s="816"/>
      <c r="P20" s="816"/>
      <c r="Q20" s="816"/>
      <c r="R20" s="816"/>
      <c r="S20" s="816"/>
      <c r="T20" s="816"/>
      <c r="U20" s="816"/>
      <c r="V20" s="816"/>
      <c r="W20" s="816"/>
      <c r="X20" s="816"/>
      <c r="Y20" s="816"/>
      <c r="Z20" s="816"/>
      <c r="AA20" s="816"/>
      <c r="AB20" s="816"/>
      <c r="AC20" s="816"/>
      <c r="AD20" s="816"/>
      <c r="AE20" s="816"/>
      <c r="AF20" s="816"/>
      <c r="AG20" s="816"/>
      <c r="AH20" s="816"/>
      <c r="AI20" s="816"/>
      <c r="AJ20" s="816"/>
      <c r="AK20" s="816"/>
      <c r="AL20" s="816"/>
      <c r="AM20" s="816"/>
      <c r="AN20" s="816"/>
      <c r="AO20" s="816"/>
      <c r="AP20" s="830"/>
      <c r="AQ20" s="832"/>
      <c r="AR20" s="832"/>
      <c r="AS20" s="832"/>
      <c r="AT20" s="832"/>
      <c r="AU20" s="833"/>
      <c r="AV20" s="832"/>
      <c r="AW20" s="841"/>
      <c r="AX20" s="832"/>
      <c r="AY20" s="832"/>
      <c r="AZ20" s="832"/>
      <c r="BA20" s="832" t="str">
        <f t="shared" si="0"/>
        <v/>
      </c>
      <c r="BB20" s="244"/>
    </row>
    <row r="21" s="798" customFormat="1" spans="1:54">
      <c r="A21" s="818"/>
      <c r="B21" s="819"/>
      <c r="C21" s="816"/>
      <c r="D21" s="816"/>
      <c r="E21" s="816"/>
      <c r="F21" s="816"/>
      <c r="G21" s="816"/>
      <c r="H21" s="816"/>
      <c r="I21" s="816"/>
      <c r="J21" s="816"/>
      <c r="K21" s="816"/>
      <c r="L21" s="816"/>
      <c r="M21" s="816"/>
      <c r="N21" s="816"/>
      <c r="O21" s="816"/>
      <c r="P21" s="816"/>
      <c r="Q21" s="816"/>
      <c r="R21" s="816"/>
      <c r="S21" s="816"/>
      <c r="T21" s="816"/>
      <c r="U21" s="816"/>
      <c r="V21" s="816"/>
      <c r="W21" s="816"/>
      <c r="X21" s="816"/>
      <c r="Y21" s="816"/>
      <c r="Z21" s="816"/>
      <c r="AA21" s="816"/>
      <c r="AB21" s="816"/>
      <c r="AC21" s="816"/>
      <c r="AD21" s="816"/>
      <c r="AE21" s="816"/>
      <c r="AF21" s="816"/>
      <c r="AG21" s="816"/>
      <c r="AH21" s="816"/>
      <c r="AI21" s="816"/>
      <c r="AJ21" s="816"/>
      <c r="AK21" s="816"/>
      <c r="AL21" s="816"/>
      <c r="AM21" s="816"/>
      <c r="AN21" s="816"/>
      <c r="AO21" s="816"/>
      <c r="AP21" s="830"/>
      <c r="AQ21" s="832"/>
      <c r="AR21" s="832"/>
      <c r="AS21" s="832"/>
      <c r="AT21" s="832"/>
      <c r="AU21" s="833"/>
      <c r="AV21" s="832"/>
      <c r="AW21" s="841"/>
      <c r="AX21" s="832"/>
      <c r="AY21" s="832"/>
      <c r="AZ21" s="832"/>
      <c r="BA21" s="832" t="str">
        <f t="shared" si="0"/>
        <v/>
      </c>
      <c r="BB21" s="244"/>
    </row>
    <row r="22" s="798" customFormat="1" spans="1:54">
      <c r="A22" s="818"/>
      <c r="B22" s="819"/>
      <c r="C22" s="816"/>
      <c r="D22" s="816"/>
      <c r="E22" s="816"/>
      <c r="F22" s="816"/>
      <c r="G22" s="816"/>
      <c r="H22" s="816"/>
      <c r="I22" s="816"/>
      <c r="J22" s="816"/>
      <c r="K22" s="816"/>
      <c r="L22" s="816"/>
      <c r="M22" s="816"/>
      <c r="N22" s="816"/>
      <c r="O22" s="816"/>
      <c r="P22" s="816"/>
      <c r="Q22" s="816"/>
      <c r="R22" s="816"/>
      <c r="S22" s="816"/>
      <c r="T22" s="816"/>
      <c r="U22" s="816"/>
      <c r="V22" s="816"/>
      <c r="W22" s="816"/>
      <c r="X22" s="816"/>
      <c r="Y22" s="816"/>
      <c r="Z22" s="816"/>
      <c r="AA22" s="816"/>
      <c r="AB22" s="816"/>
      <c r="AC22" s="816"/>
      <c r="AD22" s="816"/>
      <c r="AE22" s="816"/>
      <c r="AF22" s="816"/>
      <c r="AG22" s="816"/>
      <c r="AH22" s="816"/>
      <c r="AI22" s="816"/>
      <c r="AJ22" s="816"/>
      <c r="AK22" s="816"/>
      <c r="AL22" s="816"/>
      <c r="AM22" s="816"/>
      <c r="AN22" s="816"/>
      <c r="AO22" s="816"/>
      <c r="AP22" s="830"/>
      <c r="AQ22" s="832"/>
      <c r="AR22" s="832"/>
      <c r="AS22" s="832"/>
      <c r="AT22" s="832"/>
      <c r="AU22" s="833"/>
      <c r="AV22" s="832"/>
      <c r="AW22" s="841"/>
      <c r="AX22" s="832"/>
      <c r="AY22" s="832"/>
      <c r="AZ22" s="832"/>
      <c r="BA22" s="832" t="str">
        <f t="shared" si="0"/>
        <v/>
      </c>
      <c r="BB22" s="244"/>
    </row>
    <row r="23" s="798" customFormat="1" spans="1:54">
      <c r="A23" s="818"/>
      <c r="B23" s="819"/>
      <c r="C23" s="816"/>
      <c r="D23" s="816"/>
      <c r="E23" s="816"/>
      <c r="F23" s="816"/>
      <c r="G23" s="816"/>
      <c r="H23" s="816"/>
      <c r="I23" s="816"/>
      <c r="J23" s="816"/>
      <c r="K23" s="816"/>
      <c r="L23" s="816"/>
      <c r="M23" s="816"/>
      <c r="N23" s="816"/>
      <c r="O23" s="816"/>
      <c r="P23" s="816"/>
      <c r="Q23" s="816"/>
      <c r="R23" s="816"/>
      <c r="S23" s="816"/>
      <c r="T23" s="816"/>
      <c r="U23" s="816"/>
      <c r="V23" s="816"/>
      <c r="W23" s="816"/>
      <c r="X23" s="816"/>
      <c r="Y23" s="816"/>
      <c r="Z23" s="816"/>
      <c r="AA23" s="816"/>
      <c r="AB23" s="816"/>
      <c r="AC23" s="816"/>
      <c r="AD23" s="816"/>
      <c r="AE23" s="816"/>
      <c r="AF23" s="816"/>
      <c r="AG23" s="816"/>
      <c r="AH23" s="816"/>
      <c r="AI23" s="816"/>
      <c r="AJ23" s="816"/>
      <c r="AK23" s="816"/>
      <c r="AL23" s="816"/>
      <c r="AM23" s="816"/>
      <c r="AN23" s="816"/>
      <c r="AO23" s="816"/>
      <c r="AP23" s="830"/>
      <c r="AQ23" s="832"/>
      <c r="AR23" s="832"/>
      <c r="AS23" s="832"/>
      <c r="AT23" s="832"/>
      <c r="AU23" s="833"/>
      <c r="AV23" s="832"/>
      <c r="AW23" s="841"/>
      <c r="AX23" s="832"/>
      <c r="AY23" s="832"/>
      <c r="AZ23" s="832"/>
      <c r="BA23" s="832" t="str">
        <f t="shared" si="0"/>
        <v/>
      </c>
      <c r="BB23" s="244"/>
    </row>
    <row r="24" s="798" customFormat="1" spans="1:54">
      <c r="A24" s="818"/>
      <c r="B24" s="819"/>
      <c r="C24" s="816"/>
      <c r="D24" s="816"/>
      <c r="E24" s="816"/>
      <c r="F24" s="816"/>
      <c r="G24" s="816"/>
      <c r="H24" s="816"/>
      <c r="I24" s="816"/>
      <c r="J24" s="816"/>
      <c r="K24" s="816"/>
      <c r="L24" s="816"/>
      <c r="M24" s="816"/>
      <c r="N24" s="816"/>
      <c r="O24" s="816"/>
      <c r="P24" s="816"/>
      <c r="Q24" s="816"/>
      <c r="R24" s="816"/>
      <c r="S24" s="816"/>
      <c r="T24" s="816"/>
      <c r="U24" s="816"/>
      <c r="V24" s="816"/>
      <c r="W24" s="816"/>
      <c r="X24" s="816"/>
      <c r="Y24" s="816"/>
      <c r="Z24" s="816"/>
      <c r="AA24" s="816"/>
      <c r="AB24" s="816"/>
      <c r="AC24" s="816"/>
      <c r="AD24" s="816"/>
      <c r="AE24" s="816"/>
      <c r="AF24" s="816"/>
      <c r="AG24" s="816"/>
      <c r="AH24" s="816"/>
      <c r="AI24" s="816"/>
      <c r="AJ24" s="816"/>
      <c r="AK24" s="816"/>
      <c r="AL24" s="816"/>
      <c r="AM24" s="816"/>
      <c r="AN24" s="816"/>
      <c r="AO24" s="816"/>
      <c r="AP24" s="830"/>
      <c r="AQ24" s="832"/>
      <c r="AR24" s="832"/>
      <c r="AS24" s="832"/>
      <c r="AT24" s="832"/>
      <c r="AU24" s="833"/>
      <c r="AV24" s="832"/>
      <c r="AW24" s="841"/>
      <c r="AX24" s="832"/>
      <c r="AY24" s="832"/>
      <c r="AZ24" s="832"/>
      <c r="BA24" s="832" t="str">
        <f t="shared" si="0"/>
        <v/>
      </c>
      <c r="BB24" s="244"/>
    </row>
    <row r="25" s="798" customFormat="1" spans="1:54">
      <c r="A25" s="818"/>
      <c r="B25" s="819"/>
      <c r="C25" s="816"/>
      <c r="D25" s="816"/>
      <c r="E25" s="816"/>
      <c r="F25" s="816"/>
      <c r="G25" s="816"/>
      <c r="H25" s="816"/>
      <c r="I25" s="816"/>
      <c r="J25" s="816"/>
      <c r="K25" s="816"/>
      <c r="L25" s="816"/>
      <c r="M25" s="816"/>
      <c r="N25" s="816"/>
      <c r="O25" s="816"/>
      <c r="P25" s="816"/>
      <c r="Q25" s="816"/>
      <c r="R25" s="816"/>
      <c r="S25" s="816"/>
      <c r="T25" s="816"/>
      <c r="U25" s="816"/>
      <c r="V25" s="816"/>
      <c r="W25" s="816"/>
      <c r="X25" s="816"/>
      <c r="Y25" s="816"/>
      <c r="Z25" s="816"/>
      <c r="AA25" s="816"/>
      <c r="AB25" s="816"/>
      <c r="AC25" s="816"/>
      <c r="AD25" s="816"/>
      <c r="AE25" s="816"/>
      <c r="AF25" s="816"/>
      <c r="AG25" s="816"/>
      <c r="AH25" s="816"/>
      <c r="AI25" s="816"/>
      <c r="AJ25" s="816"/>
      <c r="AK25" s="816"/>
      <c r="AL25" s="816"/>
      <c r="AM25" s="816"/>
      <c r="AN25" s="816"/>
      <c r="AO25" s="816"/>
      <c r="AP25" s="830"/>
      <c r="AQ25" s="832"/>
      <c r="AR25" s="832"/>
      <c r="AS25" s="832"/>
      <c r="AT25" s="832"/>
      <c r="AU25" s="833"/>
      <c r="AV25" s="832"/>
      <c r="AW25" s="841"/>
      <c r="AX25" s="832"/>
      <c r="AY25" s="832"/>
      <c r="AZ25" s="832"/>
      <c r="BA25" s="832" t="str">
        <f t="shared" si="0"/>
        <v/>
      </c>
      <c r="BB25" s="244"/>
    </row>
    <row r="26" spans="1:54">
      <c r="A26" s="63"/>
      <c r="B26" s="820"/>
      <c r="C26" s="820"/>
      <c r="D26" s="820"/>
      <c r="E26" s="820"/>
      <c r="F26" s="820"/>
      <c r="G26" s="820"/>
      <c r="H26" s="820"/>
      <c r="I26" s="820"/>
      <c r="J26" s="820"/>
      <c r="K26" s="820"/>
      <c r="L26" s="820"/>
      <c r="M26" s="820"/>
      <c r="N26" s="820"/>
      <c r="O26" s="820"/>
      <c r="P26" s="820"/>
      <c r="Q26" s="820"/>
      <c r="R26" s="820"/>
      <c r="S26" s="820"/>
      <c r="T26" s="820"/>
      <c r="U26" s="820"/>
      <c r="V26" s="820"/>
      <c r="W26" s="820"/>
      <c r="X26" s="820"/>
      <c r="Y26" s="820"/>
      <c r="Z26" s="820"/>
      <c r="AA26" s="820"/>
      <c r="AB26" s="820"/>
      <c r="AC26" s="820"/>
      <c r="AD26" s="820"/>
      <c r="AE26" s="820"/>
      <c r="AF26" s="820"/>
      <c r="AG26" s="820"/>
      <c r="AH26" s="820"/>
      <c r="AI26" s="820"/>
      <c r="AJ26" s="820"/>
      <c r="AK26" s="820"/>
      <c r="AL26" s="820"/>
      <c r="AM26" s="820"/>
      <c r="AN26" s="820"/>
      <c r="AO26" s="820"/>
      <c r="AP26" s="244"/>
      <c r="AQ26" s="832"/>
      <c r="AR26" s="834"/>
      <c r="AS26" s="832"/>
      <c r="AT26" s="832"/>
      <c r="AU26" s="835"/>
      <c r="AV26" s="834"/>
      <c r="AW26" s="834"/>
      <c r="AX26" s="832"/>
      <c r="AY26" s="832"/>
      <c r="AZ26" s="832"/>
      <c r="BA26" s="832" t="str">
        <f t="shared" si="0"/>
        <v/>
      </c>
      <c r="BB26" s="244"/>
    </row>
    <row r="27" spans="1:54">
      <c r="A27" s="821" t="s">
        <v>337</v>
      </c>
      <c r="B27" s="822"/>
      <c r="C27" s="822"/>
      <c r="D27" s="822"/>
      <c r="E27" s="822"/>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244"/>
      <c r="AQ27" s="832"/>
      <c r="AR27" s="832"/>
      <c r="AS27" s="832">
        <f>SUM(AS7:AS26)</f>
        <v>0</v>
      </c>
      <c r="AT27" s="832"/>
      <c r="AU27" s="836"/>
      <c r="AV27" s="832"/>
      <c r="AW27" s="832">
        <f>SUM(AW7:AW26)</f>
        <v>0</v>
      </c>
      <c r="AX27" s="832"/>
      <c r="AY27" s="832"/>
      <c r="AZ27" s="832">
        <f>SUM(AZ7:AZ26)</f>
        <v>0</v>
      </c>
      <c r="BA27" s="832" t="str">
        <f t="shared" si="0"/>
        <v/>
      </c>
      <c r="BB27" s="244"/>
    </row>
    <row r="28" spans="1:53">
      <c r="A28" s="805" t="str">
        <f>'在产品(自制半成品)'!A30</f>
        <v>产权持有单位填表人：丁旭伟</v>
      </c>
      <c r="AR28" s="799"/>
      <c r="AS28" s="799"/>
      <c r="AT28" s="799"/>
      <c r="AU28" s="837"/>
      <c r="AV28" s="805"/>
      <c r="AW28" s="805" t="str">
        <f>'在产品(自制半成品)'!J30</f>
        <v>评估人员：江宛烨</v>
      </c>
      <c r="AY28" s="799"/>
      <c r="AZ28" s="799"/>
      <c r="BA28" s="799"/>
    </row>
    <row r="29" spans="1:53">
      <c r="A29" s="805" t="str">
        <f>'在产品(自制半成品)'!A31</f>
        <v>填表日期：2023年11月7日</v>
      </c>
      <c r="AR29" s="799"/>
      <c r="AS29" s="799"/>
      <c r="AT29" s="799"/>
      <c r="AU29" s="837"/>
      <c r="AV29" s="837"/>
      <c r="AW29" s="837"/>
      <c r="AY29" s="799"/>
      <c r="AZ29" s="799"/>
      <c r="BA29" s="799"/>
    </row>
  </sheetData>
  <mergeCells count="52">
    <mergeCell ref="A2:BB2"/>
    <mergeCell ref="A3:BB3"/>
    <mergeCell ref="AQ5:AS5"/>
    <mergeCell ref="AU5:AW5"/>
    <mergeCell ref="AY5:AZ5"/>
    <mergeCell ref="A27:B27"/>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 ref="AK5:AK6"/>
    <mergeCell ref="AL5:AL6"/>
    <mergeCell ref="AM5:AM6"/>
    <mergeCell ref="AN5:AN6"/>
    <mergeCell ref="AO5:AO6"/>
    <mergeCell ref="AP5:AP6"/>
    <mergeCell ref="AT5:AT6"/>
    <mergeCell ref="AX5:AX6"/>
    <mergeCell ref="BA5:BA6"/>
    <mergeCell ref="BB5:BB6"/>
  </mergeCells>
  <hyperlinks>
    <hyperlink ref="B1" location="存货汇总!B13" display="返回"/>
  </hyperlinks>
  <pageMargins left="0.699305555555556" right="0.699305555555556" top="0.75" bottom="0.75" header="0.3" footer="0.3"/>
  <pageSetup paperSize="9" scale="31" orientation="landscape"/>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R31"/>
  <sheetViews>
    <sheetView zoomScale="80" zoomScaleNormal="80" workbookViewId="0">
      <selection activeCell="L19" sqref="L19"/>
    </sheetView>
  </sheetViews>
  <sheetFormatPr defaultColWidth="9" defaultRowHeight="15.75" customHeight="1"/>
  <cols>
    <col min="1" max="1" width="5.66666666666667" style="139" customWidth="1"/>
    <col min="2" max="2" width="14.6666666666667" style="426" customWidth="1"/>
    <col min="3" max="3" width="11.1666666666667" style="426" customWidth="1"/>
    <col min="4" max="4" width="5.08333333333333" style="139" customWidth="1"/>
    <col min="5" max="5" width="10.1666666666667" style="139" customWidth="1" outlineLevel="1"/>
    <col min="6" max="6" width="6.66666666666667" style="139" customWidth="1" outlineLevel="1"/>
    <col min="7" max="8" width="13.0833333333333" style="139" customWidth="1" outlineLevel="1"/>
    <col min="9" max="9" width="11.0833333333333" style="139" customWidth="1"/>
    <col min="10" max="10" width="11.1666666666667" style="139" customWidth="1"/>
    <col min="11" max="11" width="12.6666666666667" style="139" customWidth="1"/>
    <col min="12" max="13" width="11.1666666666667" style="139" customWidth="1"/>
    <col min="14" max="14" width="12.5" style="139" customWidth="1"/>
    <col min="15" max="15" width="7" style="139" customWidth="1"/>
    <col min="16" max="16" width="8.08333333333333" style="139" customWidth="1"/>
    <col min="17" max="18" width="13.5833333333333" style="139" customWidth="1"/>
    <col min="19" max="16384" width="9" style="139"/>
  </cols>
  <sheetData>
    <row r="1" customHeight="1" spans="1:18">
      <c r="A1" s="142" t="s">
        <v>118</v>
      </c>
      <c r="B1" s="737" t="s">
        <v>261</v>
      </c>
      <c r="C1" s="427"/>
      <c r="D1" s="138"/>
      <c r="E1" s="167"/>
      <c r="F1" s="167"/>
      <c r="G1" s="167"/>
      <c r="H1" s="167"/>
      <c r="I1" s="167"/>
      <c r="J1" s="167"/>
      <c r="K1" s="167"/>
      <c r="L1" s="167"/>
      <c r="M1" s="167"/>
      <c r="N1" s="167"/>
      <c r="O1" s="167"/>
      <c r="P1" s="138"/>
      <c r="Q1" s="145"/>
      <c r="R1" s="145"/>
    </row>
    <row r="2" s="137" customFormat="1" ht="30" customHeight="1" spans="1:18">
      <c r="A2" s="148" t="s">
        <v>1008</v>
      </c>
      <c r="B2" s="168"/>
      <c r="C2" s="168"/>
      <c r="D2" s="168"/>
      <c r="E2" s="168"/>
      <c r="F2" s="168"/>
      <c r="G2" s="168"/>
      <c r="H2" s="168"/>
      <c r="I2" s="168"/>
      <c r="J2" s="168"/>
      <c r="K2" s="168"/>
      <c r="L2" s="168"/>
      <c r="M2" s="168"/>
      <c r="N2" s="168"/>
      <c r="O2" s="168"/>
      <c r="P2" s="168"/>
      <c r="Q2" s="149"/>
      <c r="R2" s="149"/>
    </row>
    <row r="3" ht="14.25" customHeight="1" spans="1:18">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row>
    <row r="4" customHeight="1" spans="1:18">
      <c r="A4" s="139" t="str">
        <f>封面!D7&amp;封面!F7</f>
        <v>产权持有人：杭州汽轮新能源有限公司</v>
      </c>
      <c r="E4" s="150"/>
      <c r="F4" s="150"/>
      <c r="G4" s="150"/>
      <c r="H4" s="150"/>
      <c r="I4" s="150"/>
      <c r="J4" s="150"/>
      <c r="K4" s="150"/>
      <c r="L4" s="150"/>
      <c r="M4" s="150"/>
      <c r="N4" s="150"/>
      <c r="O4" s="150"/>
      <c r="P4" s="163" t="s">
        <v>120</v>
      </c>
      <c r="Q4" s="163"/>
      <c r="R4" s="163"/>
    </row>
    <row r="5" s="138" customFormat="1" customHeight="1" spans="1:18">
      <c r="A5" s="152" t="s">
        <v>183</v>
      </c>
      <c r="B5" s="272" t="s">
        <v>1009</v>
      </c>
      <c r="C5" s="272" t="s">
        <v>1010</v>
      </c>
      <c r="D5" s="349" t="s">
        <v>426</v>
      </c>
      <c r="E5" s="170" t="s">
        <v>264</v>
      </c>
      <c r="F5" s="170"/>
      <c r="G5" s="170"/>
      <c r="H5" s="200" t="s">
        <v>292</v>
      </c>
      <c r="I5" s="205" t="s">
        <v>265</v>
      </c>
      <c r="J5" s="206"/>
      <c r="K5" s="207"/>
      <c r="L5" s="586" t="s">
        <v>266</v>
      </c>
      <c r="M5" s="794"/>
      <c r="N5" s="739"/>
      <c r="O5" s="170" t="s">
        <v>293</v>
      </c>
      <c r="P5" s="152" t="s">
        <v>186</v>
      </c>
      <c r="Q5" s="161" t="s">
        <v>427</v>
      </c>
      <c r="R5" s="227"/>
    </row>
    <row r="6" s="138" customFormat="1" customHeight="1" spans="1:18">
      <c r="A6" s="156"/>
      <c r="B6" s="270"/>
      <c r="C6" s="270"/>
      <c r="D6" s="588"/>
      <c r="E6" s="170" t="s">
        <v>428</v>
      </c>
      <c r="F6" s="170" t="s">
        <v>429</v>
      </c>
      <c r="G6" s="170" t="s">
        <v>155</v>
      </c>
      <c r="H6" s="201"/>
      <c r="I6" s="170" t="s">
        <v>428</v>
      </c>
      <c r="J6" s="170" t="s">
        <v>429</v>
      </c>
      <c r="K6" s="170" t="s">
        <v>155</v>
      </c>
      <c r="L6" s="795" t="s">
        <v>430</v>
      </c>
      <c r="M6" s="170" t="s">
        <v>429</v>
      </c>
      <c r="N6" s="170" t="s">
        <v>155</v>
      </c>
      <c r="O6" s="208"/>
      <c r="P6" s="156"/>
      <c r="Q6" s="152" t="s">
        <v>264</v>
      </c>
      <c r="R6" s="152" t="s">
        <v>265</v>
      </c>
    </row>
    <row r="7" customHeight="1" spans="1:16">
      <c r="A7" s="156"/>
      <c r="B7" s="267"/>
      <c r="C7" s="270"/>
      <c r="D7" s="588"/>
      <c r="E7" s="791"/>
      <c r="F7" s="159" t="str">
        <f t="shared" ref="F7:F25" si="0">IF(E7=0,"",G7/E7)</f>
        <v/>
      </c>
      <c r="G7" s="791"/>
      <c r="H7" s="791"/>
      <c r="I7" s="791"/>
      <c r="J7" s="791"/>
      <c r="K7" s="159"/>
      <c r="L7" s="159"/>
      <c r="M7" s="159"/>
      <c r="N7" s="159"/>
      <c r="O7" s="159" t="str">
        <f t="shared" ref="O7:O25" si="1">IF(K7=0,"",(N7-K7)/K7*100)</f>
        <v/>
      </c>
      <c r="P7" s="164"/>
    </row>
    <row r="8" customHeight="1" spans="1:16">
      <c r="A8" s="156"/>
      <c r="B8" s="792"/>
      <c r="C8" s="270"/>
      <c r="D8" s="164"/>
      <c r="E8" s="793"/>
      <c r="F8" s="159" t="str">
        <f t="shared" si="0"/>
        <v/>
      </c>
      <c r="G8" s="793"/>
      <c r="H8" s="793"/>
      <c r="I8" s="793"/>
      <c r="J8" s="793"/>
      <c r="K8" s="159"/>
      <c r="L8" s="159"/>
      <c r="M8" s="159"/>
      <c r="N8" s="159"/>
      <c r="O8" s="159" t="str">
        <f t="shared" si="1"/>
        <v/>
      </c>
      <c r="P8" s="164"/>
    </row>
    <row r="9" customHeight="1" spans="1:16">
      <c r="A9" s="156"/>
      <c r="B9" s="267"/>
      <c r="C9" s="270"/>
      <c r="D9" s="164"/>
      <c r="E9" s="793"/>
      <c r="F9" s="159" t="str">
        <f t="shared" si="0"/>
        <v/>
      </c>
      <c r="G9" s="793"/>
      <c r="H9" s="793"/>
      <c r="I9" s="793"/>
      <c r="J9" s="793"/>
      <c r="K9" s="159"/>
      <c r="L9" s="159"/>
      <c r="M9" s="159"/>
      <c r="N9" s="159"/>
      <c r="O9" s="159" t="str">
        <f t="shared" si="1"/>
        <v/>
      </c>
      <c r="P9" s="164"/>
    </row>
    <row r="10" customHeight="1" spans="1:16">
      <c r="A10" s="156"/>
      <c r="B10" s="267"/>
      <c r="C10" s="270"/>
      <c r="D10" s="164"/>
      <c r="E10" s="793"/>
      <c r="F10" s="159" t="str">
        <f t="shared" si="0"/>
        <v/>
      </c>
      <c r="G10" s="793"/>
      <c r="H10" s="793"/>
      <c r="I10" s="793"/>
      <c r="J10" s="793"/>
      <c r="K10" s="159"/>
      <c r="L10" s="159"/>
      <c r="M10" s="159"/>
      <c r="N10" s="159"/>
      <c r="O10" s="159" t="str">
        <f t="shared" si="1"/>
        <v/>
      </c>
      <c r="P10" s="164"/>
    </row>
    <row r="11" customHeight="1" spans="1:16">
      <c r="A11" s="156"/>
      <c r="B11" s="267"/>
      <c r="C11" s="270"/>
      <c r="D11" s="164"/>
      <c r="E11" s="793"/>
      <c r="F11" s="159" t="str">
        <f t="shared" si="0"/>
        <v/>
      </c>
      <c r="G11" s="793"/>
      <c r="H11" s="793"/>
      <c r="I11" s="793"/>
      <c r="J11" s="793"/>
      <c r="K11" s="159"/>
      <c r="L11" s="159"/>
      <c r="M11" s="159"/>
      <c r="N11" s="159"/>
      <c r="O11" s="159" t="str">
        <f t="shared" si="1"/>
        <v/>
      </c>
      <c r="P11" s="164"/>
    </row>
    <row r="12" customHeight="1" spans="1:16">
      <c r="A12" s="156"/>
      <c r="B12" s="267"/>
      <c r="C12" s="270"/>
      <c r="D12" s="164"/>
      <c r="E12" s="793"/>
      <c r="F12" s="159" t="str">
        <f t="shared" si="0"/>
        <v/>
      </c>
      <c r="G12" s="793"/>
      <c r="H12" s="793"/>
      <c r="I12" s="793"/>
      <c r="J12" s="793"/>
      <c r="K12" s="159"/>
      <c r="L12" s="159"/>
      <c r="M12" s="159"/>
      <c r="N12" s="159"/>
      <c r="O12" s="159" t="str">
        <f t="shared" si="1"/>
        <v/>
      </c>
      <c r="P12" s="164"/>
    </row>
    <row r="13" customHeight="1" spans="1:16">
      <c r="A13" s="156"/>
      <c r="B13" s="267"/>
      <c r="C13" s="270"/>
      <c r="D13" s="164"/>
      <c r="E13" s="793"/>
      <c r="F13" s="159" t="str">
        <f t="shared" si="0"/>
        <v/>
      </c>
      <c r="G13" s="793"/>
      <c r="H13" s="793"/>
      <c r="I13" s="793"/>
      <c r="J13" s="793"/>
      <c r="K13" s="159"/>
      <c r="L13" s="159"/>
      <c r="M13" s="159"/>
      <c r="N13" s="159"/>
      <c r="O13" s="159" t="str">
        <f t="shared" si="1"/>
        <v/>
      </c>
      <c r="P13" s="164"/>
    </row>
    <row r="14" customHeight="1" spans="1:16">
      <c r="A14" s="156"/>
      <c r="B14" s="792"/>
      <c r="C14" s="270"/>
      <c r="D14" s="164"/>
      <c r="E14" s="793"/>
      <c r="F14" s="159" t="str">
        <f t="shared" si="0"/>
        <v/>
      </c>
      <c r="G14" s="793"/>
      <c r="H14" s="793"/>
      <c r="I14" s="793"/>
      <c r="J14" s="793"/>
      <c r="K14" s="159"/>
      <c r="L14" s="159"/>
      <c r="M14" s="159"/>
      <c r="N14" s="159"/>
      <c r="O14" s="159" t="str">
        <f t="shared" si="1"/>
        <v/>
      </c>
      <c r="P14" s="164"/>
    </row>
    <row r="15" customHeight="1" spans="1:16">
      <c r="A15" s="156"/>
      <c r="B15" s="792"/>
      <c r="C15" s="270"/>
      <c r="D15" s="164"/>
      <c r="E15" s="793"/>
      <c r="F15" s="159" t="str">
        <f t="shared" si="0"/>
        <v/>
      </c>
      <c r="G15" s="793"/>
      <c r="H15" s="793"/>
      <c r="I15" s="793"/>
      <c r="J15" s="793"/>
      <c r="K15" s="159"/>
      <c r="L15" s="159"/>
      <c r="M15" s="159"/>
      <c r="N15" s="159"/>
      <c r="O15" s="159" t="str">
        <f t="shared" si="1"/>
        <v/>
      </c>
      <c r="P15" s="164"/>
    </row>
    <row r="16" customHeight="1" spans="1:16">
      <c r="A16" s="156"/>
      <c r="B16" s="267"/>
      <c r="C16" s="270"/>
      <c r="D16" s="164"/>
      <c r="E16" s="793"/>
      <c r="F16" s="159" t="str">
        <f t="shared" si="0"/>
        <v/>
      </c>
      <c r="G16" s="793"/>
      <c r="H16" s="793"/>
      <c r="I16" s="793"/>
      <c r="J16" s="793"/>
      <c r="K16" s="159"/>
      <c r="L16" s="159"/>
      <c r="M16" s="159"/>
      <c r="N16" s="159"/>
      <c r="O16" s="159" t="str">
        <f t="shared" si="1"/>
        <v/>
      </c>
      <c r="P16" s="164"/>
    </row>
    <row r="17" customHeight="1" spans="1:16">
      <c r="A17" s="156"/>
      <c r="B17" s="267"/>
      <c r="C17" s="270"/>
      <c r="D17" s="164"/>
      <c r="E17" s="793"/>
      <c r="F17" s="159" t="str">
        <f t="shared" si="0"/>
        <v/>
      </c>
      <c r="G17" s="793"/>
      <c r="H17" s="793"/>
      <c r="I17" s="793"/>
      <c r="J17" s="793"/>
      <c r="K17" s="159"/>
      <c r="L17" s="159"/>
      <c r="M17" s="159"/>
      <c r="N17" s="159"/>
      <c r="O17" s="159" t="str">
        <f t="shared" si="1"/>
        <v/>
      </c>
      <c r="P17" s="164"/>
    </row>
    <row r="18" customHeight="1" spans="1:16">
      <c r="A18" s="156"/>
      <c r="B18" s="267"/>
      <c r="C18" s="270"/>
      <c r="D18" s="164"/>
      <c r="E18" s="793"/>
      <c r="F18" s="159" t="str">
        <f t="shared" si="0"/>
        <v/>
      </c>
      <c r="G18" s="793"/>
      <c r="H18" s="793"/>
      <c r="I18" s="793"/>
      <c r="J18" s="793"/>
      <c r="K18" s="159"/>
      <c r="L18" s="159"/>
      <c r="M18" s="159"/>
      <c r="N18" s="159"/>
      <c r="O18" s="159" t="str">
        <f t="shared" si="1"/>
        <v/>
      </c>
      <c r="P18" s="164"/>
    </row>
    <row r="19" customHeight="1" spans="1:16">
      <c r="A19" s="156"/>
      <c r="B19" s="267"/>
      <c r="C19" s="270"/>
      <c r="D19" s="164"/>
      <c r="E19" s="793"/>
      <c r="F19" s="159" t="str">
        <f t="shared" si="0"/>
        <v/>
      </c>
      <c r="G19" s="793"/>
      <c r="H19" s="793"/>
      <c r="I19" s="793"/>
      <c r="J19" s="793"/>
      <c r="K19" s="159"/>
      <c r="L19" s="159"/>
      <c r="M19" s="159"/>
      <c r="N19" s="159"/>
      <c r="O19" s="159" t="str">
        <f t="shared" si="1"/>
        <v/>
      </c>
      <c r="P19" s="164"/>
    </row>
    <row r="20" customHeight="1" spans="1:16">
      <c r="A20" s="156"/>
      <c r="B20" s="267"/>
      <c r="C20" s="270"/>
      <c r="D20" s="164"/>
      <c r="E20" s="793"/>
      <c r="F20" s="159" t="str">
        <f t="shared" si="0"/>
        <v/>
      </c>
      <c r="G20" s="793"/>
      <c r="H20" s="793"/>
      <c r="I20" s="793"/>
      <c r="J20" s="793"/>
      <c r="K20" s="159"/>
      <c r="L20" s="159"/>
      <c r="M20" s="159"/>
      <c r="N20" s="159"/>
      <c r="O20" s="159" t="str">
        <f t="shared" si="1"/>
        <v/>
      </c>
      <c r="P20" s="164"/>
    </row>
    <row r="21" customHeight="1" spans="1:16">
      <c r="A21" s="156"/>
      <c r="B21" s="267"/>
      <c r="C21" s="270"/>
      <c r="D21" s="164"/>
      <c r="E21" s="793"/>
      <c r="F21" s="159" t="str">
        <f t="shared" si="0"/>
        <v/>
      </c>
      <c r="G21" s="793"/>
      <c r="H21" s="793"/>
      <c r="I21" s="793"/>
      <c r="J21" s="793"/>
      <c r="K21" s="159"/>
      <c r="L21" s="159"/>
      <c r="M21" s="159"/>
      <c r="N21" s="159"/>
      <c r="O21" s="159" t="str">
        <f t="shared" si="1"/>
        <v/>
      </c>
      <c r="P21" s="164"/>
    </row>
    <row r="22" customHeight="1" spans="1:16">
      <c r="A22" s="156"/>
      <c r="B22" s="792"/>
      <c r="C22" s="270"/>
      <c r="D22" s="164"/>
      <c r="E22" s="793"/>
      <c r="F22" s="159" t="str">
        <f t="shared" si="0"/>
        <v/>
      </c>
      <c r="G22" s="793"/>
      <c r="H22" s="793"/>
      <c r="I22" s="793"/>
      <c r="J22" s="793"/>
      <c r="K22" s="159"/>
      <c r="L22" s="159"/>
      <c r="M22" s="159"/>
      <c r="N22" s="159"/>
      <c r="O22" s="159" t="str">
        <f t="shared" si="1"/>
        <v/>
      </c>
      <c r="P22" s="164"/>
    </row>
    <row r="23" customHeight="1" spans="1:16">
      <c r="A23" s="156"/>
      <c r="B23" s="792"/>
      <c r="C23" s="270"/>
      <c r="D23" s="164"/>
      <c r="E23" s="793"/>
      <c r="F23" s="159" t="str">
        <f t="shared" si="0"/>
        <v/>
      </c>
      <c r="G23" s="793"/>
      <c r="H23" s="793"/>
      <c r="I23" s="793"/>
      <c r="J23" s="793"/>
      <c r="K23" s="159"/>
      <c r="L23" s="159"/>
      <c r="M23" s="159"/>
      <c r="N23" s="159"/>
      <c r="O23" s="159" t="str">
        <f t="shared" si="1"/>
        <v/>
      </c>
      <c r="P23" s="164"/>
    </row>
    <row r="24" customHeight="1" spans="1:16">
      <c r="A24" s="156"/>
      <c r="B24" s="267"/>
      <c r="C24" s="270"/>
      <c r="D24" s="164"/>
      <c r="E24" s="793"/>
      <c r="F24" s="159" t="str">
        <f t="shared" si="0"/>
        <v/>
      </c>
      <c r="G24" s="793"/>
      <c r="H24" s="793"/>
      <c r="I24" s="793"/>
      <c r="J24" s="793"/>
      <c r="K24" s="159"/>
      <c r="L24" s="159"/>
      <c r="M24" s="159"/>
      <c r="N24" s="159"/>
      <c r="O24" s="159" t="str">
        <f t="shared" si="1"/>
        <v/>
      </c>
      <c r="P24" s="164"/>
    </row>
    <row r="25" customHeight="1" spans="1:16">
      <c r="A25" s="156"/>
      <c r="B25" s="267"/>
      <c r="C25" s="270"/>
      <c r="D25" s="164"/>
      <c r="E25" s="793"/>
      <c r="F25" s="159" t="str">
        <f t="shared" si="0"/>
        <v/>
      </c>
      <c r="G25" s="793"/>
      <c r="H25" s="793"/>
      <c r="I25" s="793"/>
      <c r="J25" s="793"/>
      <c r="K25" s="159"/>
      <c r="L25" s="159"/>
      <c r="M25" s="159"/>
      <c r="N25" s="159"/>
      <c r="O25" s="159" t="str">
        <f t="shared" si="1"/>
        <v/>
      </c>
      <c r="P25" s="164"/>
    </row>
    <row r="26" customHeight="1" spans="1:16">
      <c r="A26" s="156"/>
      <c r="B26" s="267"/>
      <c r="C26" s="270"/>
      <c r="D26" s="164"/>
      <c r="E26" s="793"/>
      <c r="F26" s="793"/>
      <c r="G26" s="793"/>
      <c r="H26" s="793"/>
      <c r="I26" s="793"/>
      <c r="J26" s="793"/>
      <c r="K26" s="159"/>
      <c r="L26" s="159"/>
      <c r="M26" s="159"/>
      <c r="N26" s="159"/>
      <c r="O26" s="159"/>
      <c r="P26" s="164"/>
    </row>
    <row r="27" customHeight="1" spans="1:16">
      <c r="A27" s="161" t="s">
        <v>337</v>
      </c>
      <c r="B27" s="227"/>
      <c r="C27" s="270"/>
      <c r="D27" s="164"/>
      <c r="E27" s="159"/>
      <c r="F27" s="159"/>
      <c r="G27" s="159">
        <f>SUM(G7:G26)</f>
        <v>0</v>
      </c>
      <c r="H27" s="159"/>
      <c r="I27" s="159"/>
      <c r="J27" s="159"/>
      <c r="K27" s="159">
        <f>SUM(K7:K26)</f>
        <v>0</v>
      </c>
      <c r="L27" s="159"/>
      <c r="M27" s="159"/>
      <c r="N27" s="159">
        <f>SUM(N7:N26)</f>
        <v>0</v>
      </c>
      <c r="O27" s="159" t="str">
        <f>IF(K27=0,"",(N27-K27)/K27*100)</f>
        <v/>
      </c>
      <c r="P27" s="164"/>
    </row>
    <row r="28" customHeight="1" spans="1:16">
      <c r="A28" s="161" t="s">
        <v>422</v>
      </c>
      <c r="B28" s="227"/>
      <c r="C28" s="270"/>
      <c r="D28" s="156"/>
      <c r="E28" s="208"/>
      <c r="F28" s="208"/>
      <c r="G28" s="159"/>
      <c r="H28" s="159"/>
      <c r="I28" s="159"/>
      <c r="J28" s="159"/>
      <c r="K28" s="159">
        <f>G28+H28</f>
        <v>0</v>
      </c>
      <c r="L28" s="159"/>
      <c r="M28" s="159"/>
      <c r="N28" s="159">
        <f>K28</f>
        <v>0</v>
      </c>
      <c r="O28" s="159"/>
      <c r="P28" s="203"/>
    </row>
    <row r="29" customHeight="1" spans="1:16">
      <c r="A29" s="161" t="s">
        <v>984</v>
      </c>
      <c r="B29" s="227"/>
      <c r="C29" s="279"/>
      <c r="D29" s="164"/>
      <c r="E29" s="208"/>
      <c r="F29" s="171"/>
      <c r="G29" s="159">
        <f>G27-G28</f>
        <v>0</v>
      </c>
      <c r="H29" s="159"/>
      <c r="I29" s="159"/>
      <c r="J29" s="159"/>
      <c r="K29" s="159">
        <f>K27-K28</f>
        <v>0</v>
      </c>
      <c r="L29" s="159"/>
      <c r="M29" s="159"/>
      <c r="N29" s="159">
        <f>N27-N28</f>
        <v>0</v>
      </c>
      <c r="O29" s="159" t="str">
        <f>IF(K29=0,"",(N29-K29)/K29*100)</f>
        <v/>
      </c>
      <c r="P29" s="203"/>
    </row>
    <row r="30" customHeight="1" spans="1:15">
      <c r="A30" s="139" t="str">
        <f>封面!D11&amp;封面!G11</f>
        <v>产权持有单位填表人：丁旭伟</v>
      </c>
      <c r="E30" s="150"/>
      <c r="F30" s="150"/>
      <c r="G30" s="150"/>
      <c r="H30" s="150"/>
      <c r="I30" s="150"/>
      <c r="J30" s="150"/>
      <c r="K30" s="150" t="str">
        <f>"评估人员："&amp;封面!G20</f>
        <v>评估人员：江宛烨</v>
      </c>
      <c r="L30" s="150"/>
      <c r="M30" s="150"/>
      <c r="N30" s="150"/>
      <c r="O30" s="150"/>
    </row>
    <row r="31" customHeight="1" spans="1:15">
      <c r="A31" s="139" t="str">
        <f>CONCATENATE(封面!D13,封面!F13,封面!G13,封面!H13,封面!I13,封面!J13,封面!K13)</f>
        <v>填表日期：2023年11月7日</v>
      </c>
      <c r="E31" s="150"/>
      <c r="F31" s="150"/>
      <c r="G31" s="150"/>
      <c r="H31" s="150"/>
      <c r="I31" s="150"/>
      <c r="J31" s="150"/>
      <c r="K31" s="150"/>
      <c r="L31" s="150"/>
      <c r="M31" s="150"/>
      <c r="N31" s="150"/>
      <c r="O31" s="150"/>
    </row>
  </sheetData>
  <mergeCells count="16">
    <mergeCell ref="A2:P2"/>
    <mergeCell ref="A3:P3"/>
    <mergeCell ref="E5:G5"/>
    <mergeCell ref="I5:K5"/>
    <mergeCell ref="L5:N5"/>
    <mergeCell ref="Q5:R5"/>
    <mergeCell ref="A27:B27"/>
    <mergeCell ref="A28:B28"/>
    <mergeCell ref="A29:B29"/>
    <mergeCell ref="A5:A6"/>
    <mergeCell ref="B5:B6"/>
    <mergeCell ref="C5:C6"/>
    <mergeCell ref="D5:D6"/>
    <mergeCell ref="H5:H6"/>
    <mergeCell ref="O5:O6"/>
    <mergeCell ref="P5:P6"/>
  </mergeCells>
  <hyperlinks>
    <hyperlink ref="A1" location="索引目录!E24" display="返回索引页"/>
    <hyperlink ref="B1" location="存货汇总!B12" display="返回"/>
  </hyperlinks>
  <printOptions horizontalCentered="1"/>
  <pageMargins left="0.354166666666667" right="0.354166666666667" top="0.786805555555556" bottom="0.786805555555556" header="1.0625" footer="0.511805555555556"/>
  <pageSetup paperSize="9" scale="80" fitToHeight="0" orientation="landscape"/>
  <headerFooter alignWithMargins="0">
    <oddHeader>&amp;R&amp;"宋体,常规"&amp;10表&amp;"Times New Roman,常规"3-9-7
&amp;"宋体,常规"共&amp;"Times New Roman,常规"&amp;N&amp;"宋体,常规"页第&amp;"Times New Roman,常规"&amp;P&amp;"宋体,常规"页</oddHead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T29"/>
  <sheetViews>
    <sheetView zoomScale="90" zoomScaleNormal="90" workbookViewId="0">
      <selection activeCell="L19" sqref="L19"/>
    </sheetView>
  </sheetViews>
  <sheetFormatPr defaultColWidth="9" defaultRowHeight="15.75" customHeight="1"/>
  <cols>
    <col min="1" max="1" width="5.66666666666667" style="139" customWidth="1"/>
    <col min="2" max="2" width="17.5" style="426" customWidth="1"/>
    <col min="3" max="3" width="10.5833333333333" style="138" customWidth="1"/>
    <col min="4" max="4" width="6.5" style="139" customWidth="1"/>
    <col min="5" max="5" width="5" style="139" customWidth="1"/>
    <col min="6" max="6" width="10.5833333333333" style="139" customWidth="1" outlineLevel="1"/>
    <col min="7" max="7" width="13.6666666666667" style="139" customWidth="1" outlineLevel="1"/>
    <col min="8" max="8" width="12.5833333333333" style="139" customWidth="1" outlineLevel="1"/>
    <col min="9" max="9" width="10" style="139" customWidth="1"/>
    <col min="10" max="10" width="12.6666666666667" style="139" customWidth="1"/>
    <col min="11" max="11" width="9.16666666666667" style="139" customWidth="1"/>
    <col min="12" max="12" width="8.5" style="139" customWidth="1"/>
    <col min="13" max="13" width="8.16666666666667" style="139" customWidth="1"/>
    <col min="14" max="14" width="13.6666666666667" style="139" customWidth="1"/>
    <col min="15" max="15" width="7" style="139" customWidth="1"/>
    <col min="16" max="16" width="9.66666666666667" style="139" customWidth="1"/>
    <col min="17" max="18" width="13.5833333333333" style="139" customWidth="1"/>
    <col min="19" max="16384" width="9" style="139"/>
  </cols>
  <sheetData>
    <row r="1" customHeight="1" spans="1:18">
      <c r="A1" s="142" t="s">
        <v>118</v>
      </c>
      <c r="B1" s="737" t="s">
        <v>261</v>
      </c>
      <c r="C1" s="787"/>
      <c r="D1" s="788"/>
      <c r="E1" s="138"/>
      <c r="F1" s="167"/>
      <c r="G1" s="167"/>
      <c r="H1" s="167"/>
      <c r="I1" s="167"/>
      <c r="J1" s="167"/>
      <c r="K1" s="167"/>
      <c r="L1" s="167"/>
      <c r="M1" s="167"/>
      <c r="N1" s="167"/>
      <c r="O1" s="167"/>
      <c r="P1" s="138"/>
      <c r="Q1" s="145"/>
      <c r="R1" s="145"/>
    </row>
    <row r="2" s="137" customFormat="1" ht="30" customHeight="1" spans="1:18">
      <c r="A2" s="148" t="s">
        <v>1011</v>
      </c>
      <c r="B2" s="168"/>
      <c r="C2" s="168"/>
      <c r="D2" s="168"/>
      <c r="E2" s="168"/>
      <c r="F2" s="168"/>
      <c r="G2" s="168"/>
      <c r="H2" s="168"/>
      <c r="I2" s="168"/>
      <c r="J2" s="168"/>
      <c r="K2" s="168"/>
      <c r="L2" s="168"/>
      <c r="M2" s="168"/>
      <c r="N2" s="168"/>
      <c r="O2" s="168"/>
      <c r="P2" s="168"/>
      <c r="Q2" s="149"/>
      <c r="R2" s="149"/>
    </row>
    <row r="3" ht="14.25" customHeight="1" spans="1:18">
      <c r="A3" s="138" t="str">
        <f>CONCATENATE(封面!D9,封面!F9,封面!G9,封面!H9,封面!I9,封面!J9,封面!K9)</f>
        <v>评估基准日：2023年9月30日</v>
      </c>
      <c r="B3" s="138"/>
      <c r="D3" s="138"/>
      <c r="E3" s="138"/>
      <c r="F3" s="138"/>
      <c r="G3" s="138"/>
      <c r="H3" s="138"/>
      <c r="I3" s="138"/>
      <c r="J3" s="138"/>
      <c r="K3" s="138"/>
      <c r="L3" s="138"/>
      <c r="M3" s="138"/>
      <c r="N3" s="138"/>
      <c r="O3" s="138"/>
      <c r="P3" s="138"/>
      <c r="Q3" s="138"/>
      <c r="R3" s="138"/>
    </row>
    <row r="4" customHeight="1" spans="1:18">
      <c r="A4" s="139" t="str">
        <f>封面!D7&amp;封面!F7</f>
        <v>产权持有人：杭州汽轮新能源有限公司</v>
      </c>
      <c r="F4" s="150"/>
      <c r="G4" s="150"/>
      <c r="H4" s="150"/>
      <c r="I4" s="150"/>
      <c r="J4" s="150"/>
      <c r="K4" s="150"/>
      <c r="L4" s="150"/>
      <c r="M4" s="150"/>
      <c r="N4" s="150"/>
      <c r="O4" s="150"/>
      <c r="P4" s="163" t="s">
        <v>120</v>
      </c>
      <c r="Q4" s="163"/>
      <c r="R4" s="163"/>
    </row>
    <row r="5" s="138" customFormat="1" customHeight="1" spans="1:20">
      <c r="A5" s="152" t="s">
        <v>183</v>
      </c>
      <c r="B5" s="272" t="s">
        <v>425</v>
      </c>
      <c r="C5" s="347" t="s">
        <v>1012</v>
      </c>
      <c r="D5" s="349" t="s">
        <v>1013</v>
      </c>
      <c r="E5" s="349" t="s">
        <v>426</v>
      </c>
      <c r="F5" s="170" t="s">
        <v>264</v>
      </c>
      <c r="G5" s="170"/>
      <c r="H5" s="200" t="s">
        <v>292</v>
      </c>
      <c r="I5" s="205" t="s">
        <v>265</v>
      </c>
      <c r="J5" s="207"/>
      <c r="K5" s="170" t="s">
        <v>430</v>
      </c>
      <c r="L5" s="170" t="s">
        <v>266</v>
      </c>
      <c r="M5" s="208"/>
      <c r="N5" s="208"/>
      <c r="O5" s="170" t="s">
        <v>293</v>
      </c>
      <c r="P5" s="152" t="s">
        <v>186</v>
      </c>
      <c r="Q5" s="161" t="s">
        <v>427</v>
      </c>
      <c r="R5" s="227"/>
      <c r="S5" s="231"/>
      <c r="T5" s="789"/>
    </row>
    <row r="6" s="138" customFormat="1" customHeight="1" spans="1:20">
      <c r="A6" s="156"/>
      <c r="B6" s="270"/>
      <c r="C6" s="348"/>
      <c r="D6" s="350"/>
      <c r="E6" s="588"/>
      <c r="F6" s="170" t="s">
        <v>428</v>
      </c>
      <c r="G6" s="170" t="s">
        <v>155</v>
      </c>
      <c r="H6" s="201"/>
      <c r="I6" s="170" t="s">
        <v>428</v>
      </c>
      <c r="J6" s="170" t="s">
        <v>155</v>
      </c>
      <c r="K6" s="208"/>
      <c r="L6" s="170" t="s">
        <v>429</v>
      </c>
      <c r="M6" s="170" t="s">
        <v>1014</v>
      </c>
      <c r="N6" s="170" t="s">
        <v>155</v>
      </c>
      <c r="O6" s="208"/>
      <c r="P6" s="156"/>
      <c r="Q6" s="152" t="s">
        <v>264</v>
      </c>
      <c r="R6" s="152" t="s">
        <v>265</v>
      </c>
      <c r="T6" s="789"/>
    </row>
    <row r="7" customHeight="1" spans="1:19">
      <c r="A7" s="156"/>
      <c r="B7" s="267"/>
      <c r="C7" s="156"/>
      <c r="D7" s="157"/>
      <c r="E7" s="156"/>
      <c r="F7" s="159"/>
      <c r="G7" s="159"/>
      <c r="H7" s="159"/>
      <c r="I7" s="159"/>
      <c r="J7" s="159"/>
      <c r="K7" s="159"/>
      <c r="L7" s="159"/>
      <c r="M7" s="208"/>
      <c r="N7" s="159">
        <f t="shared" ref="N7:N25" si="0">K7*L7*M7/100</f>
        <v>0</v>
      </c>
      <c r="O7" s="159" t="str">
        <f>IF(J7=0,"",(N7-J7)/J7*100)</f>
        <v/>
      </c>
      <c r="P7" s="164"/>
      <c r="S7" s="289"/>
    </row>
    <row r="8" customHeight="1" spans="1:19">
      <c r="A8" s="156"/>
      <c r="B8" s="267"/>
      <c r="C8" s="156"/>
      <c r="D8" s="157"/>
      <c r="E8" s="156"/>
      <c r="F8" s="159"/>
      <c r="G8" s="159"/>
      <c r="H8" s="159"/>
      <c r="I8" s="159"/>
      <c r="J8" s="159"/>
      <c r="K8" s="159"/>
      <c r="L8" s="159"/>
      <c r="M8" s="208"/>
      <c r="N8" s="159">
        <f t="shared" si="0"/>
        <v>0</v>
      </c>
      <c r="O8" s="159" t="str">
        <f t="shared" ref="O8:O25" si="1">IF(J8=0,"",(N8-J8)/J8*100)</f>
        <v/>
      </c>
      <c r="P8" s="164"/>
      <c r="S8" s="289"/>
    </row>
    <row r="9" customHeight="1" spans="1:19">
      <c r="A9" s="156"/>
      <c r="B9" s="267"/>
      <c r="C9" s="156"/>
      <c r="D9" s="157"/>
      <c r="E9" s="156"/>
      <c r="F9" s="159"/>
      <c r="G9" s="159"/>
      <c r="H9" s="159"/>
      <c r="I9" s="159"/>
      <c r="J9" s="159"/>
      <c r="K9" s="159"/>
      <c r="L9" s="159"/>
      <c r="M9" s="208"/>
      <c r="N9" s="159">
        <f t="shared" si="0"/>
        <v>0</v>
      </c>
      <c r="O9" s="159" t="str">
        <f t="shared" si="1"/>
        <v/>
      </c>
      <c r="P9" s="164"/>
      <c r="S9" s="289"/>
    </row>
    <row r="10" customHeight="1" spans="1:18">
      <c r="A10" s="156"/>
      <c r="B10" s="267"/>
      <c r="C10" s="156"/>
      <c r="D10" s="157"/>
      <c r="E10" s="156"/>
      <c r="F10" s="159"/>
      <c r="G10" s="159"/>
      <c r="H10" s="159"/>
      <c r="I10" s="159"/>
      <c r="J10" s="159"/>
      <c r="K10" s="159"/>
      <c r="L10" s="159"/>
      <c r="M10" s="208"/>
      <c r="N10" s="159">
        <f t="shared" si="0"/>
        <v>0</v>
      </c>
      <c r="O10" s="159" t="str">
        <f t="shared" si="1"/>
        <v/>
      </c>
      <c r="P10" s="164"/>
      <c r="Q10" s="231"/>
      <c r="R10" s="790"/>
    </row>
    <row r="11" customHeight="1" spans="1:18">
      <c r="A11" s="156"/>
      <c r="B11" s="267"/>
      <c r="C11" s="156"/>
      <c r="D11" s="157"/>
      <c r="E11" s="156"/>
      <c r="F11" s="159"/>
      <c r="G11" s="159"/>
      <c r="H11" s="159"/>
      <c r="I11" s="159"/>
      <c r="J11" s="159"/>
      <c r="K11" s="159"/>
      <c r="L11" s="159"/>
      <c r="M11" s="208"/>
      <c r="N11" s="159">
        <f t="shared" si="0"/>
        <v>0</v>
      </c>
      <c r="O11" s="159" t="str">
        <f t="shared" si="1"/>
        <v/>
      </c>
      <c r="P11" s="164"/>
      <c r="Q11" s="138"/>
      <c r="R11" s="591"/>
    </row>
    <row r="12" customHeight="1" spans="1:16">
      <c r="A12" s="156"/>
      <c r="B12" s="267"/>
      <c r="C12" s="156"/>
      <c r="D12" s="157"/>
      <c r="E12" s="156"/>
      <c r="F12" s="159"/>
      <c r="G12" s="159"/>
      <c r="H12" s="159"/>
      <c r="I12" s="159"/>
      <c r="J12" s="159"/>
      <c r="K12" s="159"/>
      <c r="L12" s="159"/>
      <c r="M12" s="208"/>
      <c r="N12" s="159">
        <f t="shared" si="0"/>
        <v>0</v>
      </c>
      <c r="O12" s="159" t="str">
        <f t="shared" si="1"/>
        <v/>
      </c>
      <c r="P12" s="164"/>
    </row>
    <row r="13" customHeight="1" spans="1:16">
      <c r="A13" s="156"/>
      <c r="B13" s="267"/>
      <c r="C13" s="156"/>
      <c r="D13" s="157"/>
      <c r="E13" s="156"/>
      <c r="F13" s="159"/>
      <c r="G13" s="159"/>
      <c r="H13" s="159"/>
      <c r="I13" s="159"/>
      <c r="J13" s="159"/>
      <c r="K13" s="159"/>
      <c r="L13" s="159"/>
      <c r="M13" s="208"/>
      <c r="N13" s="159">
        <f t="shared" si="0"/>
        <v>0</v>
      </c>
      <c r="O13" s="159" t="str">
        <f t="shared" si="1"/>
        <v/>
      </c>
      <c r="P13" s="164"/>
    </row>
    <row r="14" customHeight="1" spans="1:16">
      <c r="A14" s="156"/>
      <c r="B14" s="267"/>
      <c r="C14" s="156"/>
      <c r="D14" s="157"/>
      <c r="E14" s="156"/>
      <c r="F14" s="159"/>
      <c r="G14" s="159"/>
      <c r="H14" s="159"/>
      <c r="I14" s="159"/>
      <c r="J14" s="159"/>
      <c r="K14" s="159"/>
      <c r="L14" s="159"/>
      <c r="M14" s="208"/>
      <c r="N14" s="159">
        <f t="shared" si="0"/>
        <v>0</v>
      </c>
      <c r="O14" s="159" t="str">
        <f t="shared" si="1"/>
        <v/>
      </c>
      <c r="P14" s="164"/>
    </row>
    <row r="15" customHeight="1" spans="1:16">
      <c r="A15" s="156"/>
      <c r="B15" s="267"/>
      <c r="C15" s="156"/>
      <c r="D15" s="157"/>
      <c r="E15" s="156"/>
      <c r="F15" s="159"/>
      <c r="G15" s="159"/>
      <c r="H15" s="159"/>
      <c r="I15" s="159"/>
      <c r="J15" s="159"/>
      <c r="K15" s="159"/>
      <c r="L15" s="159"/>
      <c r="M15" s="208"/>
      <c r="N15" s="159">
        <f t="shared" si="0"/>
        <v>0</v>
      </c>
      <c r="O15" s="159" t="str">
        <f t="shared" si="1"/>
        <v/>
      </c>
      <c r="P15" s="164"/>
    </row>
    <row r="16" customHeight="1" spans="1:16">
      <c r="A16" s="156"/>
      <c r="B16" s="267"/>
      <c r="C16" s="156"/>
      <c r="D16" s="157"/>
      <c r="E16" s="156"/>
      <c r="F16" s="159"/>
      <c r="G16" s="159"/>
      <c r="H16" s="159"/>
      <c r="I16" s="159"/>
      <c r="J16" s="159"/>
      <c r="K16" s="159"/>
      <c r="L16" s="159"/>
      <c r="M16" s="208"/>
      <c r="N16" s="159">
        <f t="shared" si="0"/>
        <v>0</v>
      </c>
      <c r="O16" s="159" t="str">
        <f t="shared" si="1"/>
        <v/>
      </c>
      <c r="P16" s="164"/>
    </row>
    <row r="17" customHeight="1" spans="1:16">
      <c r="A17" s="156"/>
      <c r="B17" s="267"/>
      <c r="C17" s="156"/>
      <c r="D17" s="157"/>
      <c r="E17" s="156"/>
      <c r="F17" s="159"/>
      <c r="G17" s="159"/>
      <c r="H17" s="159"/>
      <c r="I17" s="159"/>
      <c r="J17" s="159"/>
      <c r="K17" s="159"/>
      <c r="L17" s="159"/>
      <c r="M17" s="208"/>
      <c r="N17" s="159">
        <f t="shared" si="0"/>
        <v>0</v>
      </c>
      <c r="O17" s="159" t="str">
        <f t="shared" si="1"/>
        <v/>
      </c>
      <c r="P17" s="164"/>
    </row>
    <row r="18" customHeight="1" spans="1:16">
      <c r="A18" s="156"/>
      <c r="B18" s="267"/>
      <c r="C18" s="156"/>
      <c r="D18" s="157"/>
      <c r="E18" s="156"/>
      <c r="F18" s="159"/>
      <c r="G18" s="159"/>
      <c r="H18" s="159"/>
      <c r="I18" s="159"/>
      <c r="J18" s="159"/>
      <c r="K18" s="159"/>
      <c r="L18" s="159"/>
      <c r="M18" s="208"/>
      <c r="N18" s="159">
        <f t="shared" si="0"/>
        <v>0</v>
      </c>
      <c r="O18" s="159" t="str">
        <f t="shared" si="1"/>
        <v/>
      </c>
      <c r="P18" s="164"/>
    </row>
    <row r="19" customHeight="1" spans="1:16">
      <c r="A19" s="156"/>
      <c r="B19" s="267"/>
      <c r="C19" s="156"/>
      <c r="D19" s="157"/>
      <c r="E19" s="156"/>
      <c r="F19" s="159"/>
      <c r="G19" s="159"/>
      <c r="H19" s="159"/>
      <c r="I19" s="159"/>
      <c r="J19" s="159"/>
      <c r="K19" s="159"/>
      <c r="L19" s="159"/>
      <c r="M19" s="208"/>
      <c r="N19" s="159">
        <f t="shared" si="0"/>
        <v>0</v>
      </c>
      <c r="O19" s="159" t="str">
        <f t="shared" si="1"/>
        <v/>
      </c>
      <c r="P19" s="164"/>
    </row>
    <row r="20" customHeight="1" spans="1:16">
      <c r="A20" s="156"/>
      <c r="B20" s="267"/>
      <c r="C20" s="156"/>
      <c r="D20" s="157"/>
      <c r="E20" s="156"/>
      <c r="F20" s="159"/>
      <c r="G20" s="159"/>
      <c r="H20" s="159"/>
      <c r="I20" s="159"/>
      <c r="J20" s="159"/>
      <c r="K20" s="159"/>
      <c r="L20" s="159"/>
      <c r="M20" s="208"/>
      <c r="N20" s="159">
        <f t="shared" si="0"/>
        <v>0</v>
      </c>
      <c r="O20" s="159" t="str">
        <f t="shared" si="1"/>
        <v/>
      </c>
      <c r="P20" s="164"/>
    </row>
    <row r="21" customHeight="1" spans="1:16">
      <c r="A21" s="156"/>
      <c r="B21" s="267"/>
      <c r="C21" s="156"/>
      <c r="D21" s="157"/>
      <c r="E21" s="156"/>
      <c r="F21" s="159"/>
      <c r="G21" s="159"/>
      <c r="H21" s="159"/>
      <c r="I21" s="159"/>
      <c r="J21" s="159"/>
      <c r="K21" s="159"/>
      <c r="L21" s="159"/>
      <c r="M21" s="208"/>
      <c r="N21" s="159">
        <f t="shared" si="0"/>
        <v>0</v>
      </c>
      <c r="O21" s="159" t="str">
        <f t="shared" si="1"/>
        <v/>
      </c>
      <c r="P21" s="164"/>
    </row>
    <row r="22" customHeight="1" spans="1:16">
      <c r="A22" s="156"/>
      <c r="B22" s="267"/>
      <c r="C22" s="156"/>
      <c r="D22" s="157"/>
      <c r="E22" s="156"/>
      <c r="F22" s="159"/>
      <c r="G22" s="159"/>
      <c r="H22" s="159"/>
      <c r="I22" s="159"/>
      <c r="J22" s="159"/>
      <c r="K22" s="159"/>
      <c r="L22" s="159"/>
      <c r="M22" s="208"/>
      <c r="N22" s="159">
        <f t="shared" si="0"/>
        <v>0</v>
      </c>
      <c r="O22" s="159" t="str">
        <f t="shared" si="1"/>
        <v/>
      </c>
      <c r="P22" s="164"/>
    </row>
    <row r="23" customHeight="1" spans="1:16">
      <c r="A23" s="156"/>
      <c r="B23" s="267"/>
      <c r="C23" s="156"/>
      <c r="D23" s="157"/>
      <c r="E23" s="156"/>
      <c r="F23" s="159"/>
      <c r="G23" s="159"/>
      <c r="H23" s="159"/>
      <c r="I23" s="159"/>
      <c r="J23" s="159"/>
      <c r="K23" s="159"/>
      <c r="L23" s="159"/>
      <c r="M23" s="208"/>
      <c r="N23" s="159">
        <f t="shared" si="0"/>
        <v>0</v>
      </c>
      <c r="O23" s="159" t="str">
        <f t="shared" si="1"/>
        <v/>
      </c>
      <c r="P23" s="164"/>
    </row>
    <row r="24" customHeight="1" spans="1:16">
      <c r="A24" s="156"/>
      <c r="B24" s="267"/>
      <c r="C24" s="156"/>
      <c r="D24" s="157"/>
      <c r="E24" s="156"/>
      <c r="F24" s="159"/>
      <c r="G24" s="159"/>
      <c r="H24" s="159"/>
      <c r="I24" s="159"/>
      <c r="J24" s="159"/>
      <c r="K24" s="159"/>
      <c r="L24" s="159"/>
      <c r="M24" s="208"/>
      <c r="N24" s="159">
        <f t="shared" si="0"/>
        <v>0</v>
      </c>
      <c r="O24" s="159" t="str">
        <f t="shared" si="1"/>
        <v/>
      </c>
      <c r="P24" s="164"/>
    </row>
    <row r="25" customHeight="1" spans="1:16">
      <c r="A25" s="156"/>
      <c r="B25" s="267"/>
      <c r="C25" s="156"/>
      <c r="D25" s="157"/>
      <c r="E25" s="156"/>
      <c r="F25" s="159"/>
      <c r="G25" s="159"/>
      <c r="H25" s="159"/>
      <c r="I25" s="159"/>
      <c r="J25" s="159"/>
      <c r="K25" s="159"/>
      <c r="L25" s="159"/>
      <c r="M25" s="208"/>
      <c r="N25" s="159">
        <f t="shared" si="0"/>
        <v>0</v>
      </c>
      <c r="O25" s="159" t="str">
        <f t="shared" si="1"/>
        <v/>
      </c>
      <c r="P25" s="164"/>
    </row>
    <row r="26" customHeight="1" spans="1:16">
      <c r="A26" s="156"/>
      <c r="B26" s="267"/>
      <c r="C26" s="156"/>
      <c r="D26" s="157"/>
      <c r="E26" s="156"/>
      <c r="F26" s="159"/>
      <c r="G26" s="159"/>
      <c r="H26" s="159"/>
      <c r="I26" s="159"/>
      <c r="J26" s="159"/>
      <c r="K26" s="159"/>
      <c r="L26" s="159"/>
      <c r="M26" s="208"/>
      <c r="N26" s="159"/>
      <c r="O26" s="159"/>
      <c r="P26" s="164"/>
    </row>
    <row r="27" customHeight="1" spans="1:16">
      <c r="A27" s="161" t="s">
        <v>337</v>
      </c>
      <c r="B27" s="227"/>
      <c r="C27" s="227"/>
      <c r="D27" s="227"/>
      <c r="E27" s="164"/>
      <c r="F27" s="159"/>
      <c r="G27" s="159">
        <f>SUM(G7:G26)</f>
        <v>0</v>
      </c>
      <c r="H27" s="159"/>
      <c r="I27" s="159"/>
      <c r="J27" s="159">
        <f>SUM(J7:J26)</f>
        <v>0</v>
      </c>
      <c r="K27" s="159"/>
      <c r="L27" s="159"/>
      <c r="M27" s="208"/>
      <c r="N27" s="159">
        <f>SUM(N7:N26)</f>
        <v>0</v>
      </c>
      <c r="O27" s="159" t="str">
        <f>IF(J27=0,"",(N27-J27)/J27*100)</f>
        <v/>
      </c>
      <c r="P27" s="164"/>
    </row>
    <row r="28" customHeight="1" spans="1:15">
      <c r="A28" s="139" t="str">
        <f>封面!D11&amp;封面!G11</f>
        <v>产权持有单位填表人：丁旭伟</v>
      </c>
      <c r="F28" s="150"/>
      <c r="G28" s="150"/>
      <c r="H28" s="150"/>
      <c r="I28" s="150"/>
      <c r="J28" s="150" t="str">
        <f>"评估人员："&amp;封面!G20</f>
        <v>评估人员：江宛烨</v>
      </c>
      <c r="K28" s="150"/>
      <c r="L28" s="150"/>
      <c r="M28" s="150"/>
      <c r="N28" s="150"/>
      <c r="O28" s="150"/>
    </row>
    <row r="29" customHeight="1" spans="1:15">
      <c r="A29" s="139" t="str">
        <f>CONCATENATE(封面!D13,封面!F13,封面!G13,封面!H13,封面!I13,封面!J13,封面!K13)</f>
        <v>填表日期：2023年11月7日</v>
      </c>
      <c r="F29" s="150"/>
      <c r="G29" s="150"/>
      <c r="H29" s="150"/>
      <c r="I29" s="150"/>
      <c r="J29" s="150"/>
      <c r="K29" s="150"/>
      <c r="L29" s="150"/>
      <c r="M29" s="150"/>
      <c r="N29" s="150"/>
      <c r="O29" s="150"/>
    </row>
  </sheetData>
  <mergeCells count="17">
    <mergeCell ref="A2:P2"/>
    <mergeCell ref="A3:P3"/>
    <mergeCell ref="F5:G5"/>
    <mergeCell ref="I5:J5"/>
    <mergeCell ref="L5:N5"/>
    <mergeCell ref="Q5:R5"/>
    <mergeCell ref="A27:B27"/>
    <mergeCell ref="A5:A6"/>
    <mergeCell ref="B5:B6"/>
    <mergeCell ref="C5:C6"/>
    <mergeCell ref="D5:D6"/>
    <mergeCell ref="E5:E6"/>
    <mergeCell ref="H5:H6"/>
    <mergeCell ref="K5:K6"/>
    <mergeCell ref="O5:O6"/>
    <mergeCell ref="P5:P6"/>
    <mergeCell ref="T5:T6"/>
  </mergeCells>
  <hyperlinks>
    <hyperlink ref="A1" location="索引目录!E25" display="返回索引页"/>
    <hyperlink ref="B1" location="存货汇总!B13" display="返回"/>
  </hyperlinks>
  <printOptions horizontalCentered="1"/>
  <pageMargins left="0.354166666666667" right="0.354166666666667" top="0.786805555555556" bottom="0.786805555555556" header="1.0625" footer="0.511805555555556"/>
  <pageSetup paperSize="9" scale="81" fitToHeight="0" orientation="landscape"/>
  <headerFooter alignWithMargins="0">
    <oddHeader>&amp;R&amp;"宋体,常规"&amp;10表&amp;"Times New Roman,常规"3-9-8
&amp;"宋体,常规"共&amp;"Times New Roman,常规"&amp;N&amp;"宋体,常规"页第&amp;"Times New Roman,常规"&amp;P&amp;"宋体,常规"页</oddHead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P29"/>
  <sheetViews>
    <sheetView workbookViewId="0">
      <selection activeCell="L19" sqref="L19"/>
    </sheetView>
  </sheetViews>
  <sheetFormatPr defaultColWidth="9" defaultRowHeight="12.75"/>
  <cols>
    <col min="1" max="1" width="5.66666666666667" style="139" customWidth="1"/>
    <col min="2" max="2" width="16.1666666666667" style="426" customWidth="1"/>
    <col min="3" max="3" width="5" style="139" customWidth="1"/>
    <col min="4" max="4" width="11.6666666666667" style="139" customWidth="1" outlineLevel="1"/>
    <col min="5" max="6" width="13.0833333333333" style="139" customWidth="1" outlineLevel="1"/>
    <col min="7" max="7" width="10.5833333333333" style="139" customWidth="1"/>
    <col min="8" max="8" width="14.1666666666667" style="139" customWidth="1"/>
    <col min="9" max="9" width="9.16666666666667" style="139" customWidth="1"/>
    <col min="10" max="10" width="8.5" style="139" customWidth="1"/>
    <col min="11" max="11" width="8.16666666666667" style="139" customWidth="1"/>
    <col min="12" max="12" width="13.5" style="139" customWidth="1"/>
    <col min="13" max="13" width="7" style="139" customWidth="1"/>
    <col min="14" max="14" width="9.66666666666667" style="139" customWidth="1"/>
    <col min="15" max="16" width="13.5833333333333" style="139" customWidth="1"/>
    <col min="17" max="16384" width="9" style="139"/>
  </cols>
  <sheetData>
    <row r="1" ht="14.25" spans="1:16">
      <c r="A1" s="142" t="s">
        <v>118</v>
      </c>
      <c r="B1" s="737" t="s">
        <v>261</v>
      </c>
      <c r="C1" s="138"/>
      <c r="D1" s="167"/>
      <c r="E1" s="167"/>
      <c r="F1" s="167"/>
      <c r="G1" s="167"/>
      <c r="H1" s="167"/>
      <c r="I1" s="167"/>
      <c r="J1" s="167"/>
      <c r="K1" s="167"/>
      <c r="L1" s="167"/>
      <c r="M1" s="167"/>
      <c r="N1" s="138"/>
      <c r="O1" s="145"/>
      <c r="P1" s="145"/>
    </row>
    <row r="2" s="137" customFormat="1" ht="30" customHeight="1" spans="1:16">
      <c r="A2" s="148" t="s">
        <v>1015</v>
      </c>
      <c r="B2" s="168"/>
      <c r="C2" s="168"/>
      <c r="D2" s="168"/>
      <c r="E2" s="168"/>
      <c r="F2" s="168"/>
      <c r="G2" s="168"/>
      <c r="H2" s="168"/>
      <c r="I2" s="168"/>
      <c r="J2" s="168"/>
      <c r="K2" s="168"/>
      <c r="L2" s="168"/>
      <c r="M2" s="168"/>
      <c r="N2" s="168"/>
      <c r="O2" s="149"/>
      <c r="P2" s="149"/>
    </row>
    <row r="3" ht="14.25" customHeight="1" spans="1:16">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row>
    <row r="4" ht="15.75" customHeight="1" spans="1:16">
      <c r="A4" s="139" t="str">
        <f>封面!D7&amp;封面!F7</f>
        <v>产权持有人：杭州汽轮新能源有限公司</v>
      </c>
      <c r="D4" s="150"/>
      <c r="E4" s="150"/>
      <c r="F4" s="150"/>
      <c r="G4" s="150"/>
      <c r="H4" s="150"/>
      <c r="I4" s="150"/>
      <c r="J4" s="150"/>
      <c r="K4" s="150"/>
      <c r="L4" s="150"/>
      <c r="M4" s="150"/>
      <c r="N4" s="163" t="s">
        <v>120</v>
      </c>
      <c r="O4" s="163"/>
      <c r="P4" s="163"/>
    </row>
    <row r="5" s="138" customFormat="1" ht="15.75" customHeight="1" spans="1:16">
      <c r="A5" s="152" t="s">
        <v>183</v>
      </c>
      <c r="B5" s="272" t="s">
        <v>425</v>
      </c>
      <c r="C5" s="349" t="s">
        <v>426</v>
      </c>
      <c r="D5" s="170" t="s">
        <v>264</v>
      </c>
      <c r="E5" s="785"/>
      <c r="F5" s="170" t="s">
        <v>292</v>
      </c>
      <c r="G5" s="206" t="s">
        <v>265</v>
      </c>
      <c r="H5" s="207"/>
      <c r="I5" s="170" t="s">
        <v>430</v>
      </c>
      <c r="J5" s="170" t="s">
        <v>266</v>
      </c>
      <c r="K5" s="208"/>
      <c r="L5" s="208"/>
      <c r="M5" s="170" t="s">
        <v>303</v>
      </c>
      <c r="N5" s="152" t="s">
        <v>186</v>
      </c>
      <c r="O5" s="161" t="s">
        <v>427</v>
      </c>
      <c r="P5" s="227"/>
    </row>
    <row r="6" s="138" customFormat="1" ht="15.75" customHeight="1" spans="1:16">
      <c r="A6" s="156"/>
      <c r="B6" s="270"/>
      <c r="C6" s="588"/>
      <c r="D6" s="170" t="s">
        <v>428</v>
      </c>
      <c r="E6" s="786" t="s">
        <v>155</v>
      </c>
      <c r="F6" s="208"/>
      <c r="G6" s="739" t="s">
        <v>428</v>
      </c>
      <c r="H6" s="170" t="s">
        <v>155</v>
      </c>
      <c r="I6" s="208"/>
      <c r="J6" s="170" t="s">
        <v>429</v>
      </c>
      <c r="K6" s="170" t="s">
        <v>1016</v>
      </c>
      <c r="L6" s="170" t="s">
        <v>155</v>
      </c>
      <c r="M6" s="208"/>
      <c r="N6" s="156"/>
      <c r="O6" s="152" t="s">
        <v>264</v>
      </c>
      <c r="P6" s="152" t="s">
        <v>265</v>
      </c>
    </row>
    <row r="7" ht="15.75" customHeight="1" spans="1:14">
      <c r="A7" s="156"/>
      <c r="B7" s="267"/>
      <c r="C7" s="156"/>
      <c r="D7" s="159"/>
      <c r="E7" s="784"/>
      <c r="F7" s="159"/>
      <c r="G7" s="159"/>
      <c r="H7" s="159"/>
      <c r="I7" s="159"/>
      <c r="J7" s="159"/>
      <c r="K7" s="208"/>
      <c r="L7" s="159">
        <f t="shared" ref="L7:L25" si="0">I7*J7*K7/100</f>
        <v>0</v>
      </c>
      <c r="M7" s="159" t="str">
        <f>IF(H7=0,"",(L7-H7)/H7*100)</f>
        <v/>
      </c>
      <c r="N7" s="164"/>
    </row>
    <row r="8" ht="15.75" customHeight="1" spans="1:14">
      <c r="A8" s="156"/>
      <c r="B8" s="267"/>
      <c r="C8" s="156"/>
      <c r="D8" s="159"/>
      <c r="E8" s="784"/>
      <c r="F8" s="159"/>
      <c r="G8" s="159"/>
      <c r="H8" s="159"/>
      <c r="I8" s="159"/>
      <c r="J8" s="159"/>
      <c r="K8" s="208"/>
      <c r="L8" s="159">
        <f t="shared" si="0"/>
        <v>0</v>
      </c>
      <c r="M8" s="159" t="str">
        <f t="shared" ref="M8:M27" si="1">IF(H8=0,"",(L8-H8)/H8*100)</f>
        <v/>
      </c>
      <c r="N8" s="164"/>
    </row>
    <row r="9" ht="15.75" customHeight="1" spans="1:14">
      <c r="A9" s="156"/>
      <c r="B9" s="267"/>
      <c r="C9" s="156"/>
      <c r="D9" s="159"/>
      <c r="E9" s="784"/>
      <c r="F9" s="159"/>
      <c r="G9" s="159"/>
      <c r="H9" s="159"/>
      <c r="I9" s="159"/>
      <c r="J9" s="159"/>
      <c r="K9" s="208"/>
      <c r="L9" s="159">
        <f t="shared" si="0"/>
        <v>0</v>
      </c>
      <c r="M9" s="159" t="str">
        <f t="shared" si="1"/>
        <v/>
      </c>
      <c r="N9" s="164"/>
    </row>
    <row r="10" ht="15.75" customHeight="1" spans="1:14">
      <c r="A10" s="156"/>
      <c r="B10" s="267"/>
      <c r="C10" s="156"/>
      <c r="D10" s="159"/>
      <c r="E10" s="784"/>
      <c r="F10" s="159"/>
      <c r="G10" s="159"/>
      <c r="H10" s="159"/>
      <c r="I10" s="159"/>
      <c r="J10" s="159"/>
      <c r="K10" s="208"/>
      <c r="L10" s="159">
        <f t="shared" si="0"/>
        <v>0</v>
      </c>
      <c r="M10" s="159" t="str">
        <f t="shared" si="1"/>
        <v/>
      </c>
      <c r="N10" s="164"/>
    </row>
    <row r="11" ht="15.75" customHeight="1" spans="1:14">
      <c r="A11" s="156"/>
      <c r="B11" s="267"/>
      <c r="C11" s="156"/>
      <c r="D11" s="159"/>
      <c r="E11" s="784"/>
      <c r="F11" s="159"/>
      <c r="G11" s="159"/>
      <c r="H11" s="159"/>
      <c r="I11" s="159"/>
      <c r="J11" s="159"/>
      <c r="K11" s="208"/>
      <c r="L11" s="159">
        <f t="shared" si="0"/>
        <v>0</v>
      </c>
      <c r="M11" s="159" t="str">
        <f t="shared" si="1"/>
        <v/>
      </c>
      <c r="N11" s="164"/>
    </row>
    <row r="12" ht="15.75" customHeight="1" spans="1:14">
      <c r="A12" s="156"/>
      <c r="B12" s="267"/>
      <c r="C12" s="156"/>
      <c r="D12" s="159"/>
      <c r="E12" s="784"/>
      <c r="F12" s="159"/>
      <c r="G12" s="159"/>
      <c r="H12" s="159"/>
      <c r="I12" s="159"/>
      <c r="J12" s="159"/>
      <c r="K12" s="208"/>
      <c r="L12" s="159">
        <f t="shared" si="0"/>
        <v>0</v>
      </c>
      <c r="M12" s="159" t="str">
        <f t="shared" si="1"/>
        <v/>
      </c>
      <c r="N12" s="164"/>
    </row>
    <row r="13" ht="15.75" customHeight="1" spans="1:14">
      <c r="A13" s="156"/>
      <c r="B13" s="267"/>
      <c r="C13" s="156"/>
      <c r="D13" s="159"/>
      <c r="E13" s="784"/>
      <c r="F13" s="159"/>
      <c r="G13" s="159"/>
      <c r="H13" s="159"/>
      <c r="I13" s="159"/>
      <c r="J13" s="159"/>
      <c r="K13" s="208"/>
      <c r="L13" s="159">
        <f t="shared" si="0"/>
        <v>0</v>
      </c>
      <c r="M13" s="159" t="str">
        <f t="shared" si="1"/>
        <v/>
      </c>
      <c r="N13" s="164"/>
    </row>
    <row r="14" ht="15.75" customHeight="1" spans="1:14">
      <c r="A14" s="156"/>
      <c r="B14" s="267"/>
      <c r="C14" s="156"/>
      <c r="D14" s="159"/>
      <c r="E14" s="784"/>
      <c r="F14" s="159"/>
      <c r="G14" s="159"/>
      <c r="H14" s="159"/>
      <c r="I14" s="159"/>
      <c r="J14" s="159"/>
      <c r="K14" s="208"/>
      <c r="L14" s="159">
        <f t="shared" si="0"/>
        <v>0</v>
      </c>
      <c r="M14" s="159" t="str">
        <f t="shared" si="1"/>
        <v/>
      </c>
      <c r="N14" s="164"/>
    </row>
    <row r="15" ht="15.75" customHeight="1" spans="1:14">
      <c r="A15" s="156"/>
      <c r="B15" s="267"/>
      <c r="C15" s="156"/>
      <c r="D15" s="159"/>
      <c r="E15" s="784"/>
      <c r="F15" s="159"/>
      <c r="G15" s="159"/>
      <c r="H15" s="159"/>
      <c r="I15" s="159"/>
      <c r="J15" s="159"/>
      <c r="K15" s="208"/>
      <c r="L15" s="159">
        <f t="shared" si="0"/>
        <v>0</v>
      </c>
      <c r="M15" s="159" t="str">
        <f t="shared" si="1"/>
        <v/>
      </c>
      <c r="N15" s="164"/>
    </row>
    <row r="16" ht="15.75" customHeight="1" spans="1:14">
      <c r="A16" s="156"/>
      <c r="B16" s="267"/>
      <c r="C16" s="156"/>
      <c r="D16" s="159"/>
      <c r="E16" s="784"/>
      <c r="F16" s="159"/>
      <c r="G16" s="159"/>
      <c r="H16" s="159"/>
      <c r="I16" s="159"/>
      <c r="J16" s="159"/>
      <c r="K16" s="208"/>
      <c r="L16" s="159">
        <f t="shared" si="0"/>
        <v>0</v>
      </c>
      <c r="M16" s="159" t="str">
        <f t="shared" si="1"/>
        <v/>
      </c>
      <c r="N16" s="164"/>
    </row>
    <row r="17" ht="15.75" customHeight="1" spans="1:14">
      <c r="A17" s="156"/>
      <c r="B17" s="267"/>
      <c r="C17" s="156"/>
      <c r="D17" s="159"/>
      <c r="E17" s="784"/>
      <c r="F17" s="159"/>
      <c r="G17" s="159"/>
      <c r="H17" s="159"/>
      <c r="I17" s="159"/>
      <c r="J17" s="159"/>
      <c r="K17" s="208"/>
      <c r="L17" s="159">
        <f t="shared" si="0"/>
        <v>0</v>
      </c>
      <c r="M17" s="159" t="str">
        <f t="shared" si="1"/>
        <v/>
      </c>
      <c r="N17" s="164"/>
    </row>
    <row r="18" ht="15.75" customHeight="1" spans="1:14">
      <c r="A18" s="156"/>
      <c r="B18" s="267"/>
      <c r="C18" s="156"/>
      <c r="D18" s="159"/>
      <c r="E18" s="784"/>
      <c r="F18" s="159"/>
      <c r="G18" s="159"/>
      <c r="H18" s="159"/>
      <c r="I18" s="159"/>
      <c r="J18" s="159"/>
      <c r="K18" s="208"/>
      <c r="L18" s="159">
        <f t="shared" si="0"/>
        <v>0</v>
      </c>
      <c r="M18" s="159" t="str">
        <f t="shared" si="1"/>
        <v/>
      </c>
      <c r="N18" s="164"/>
    </row>
    <row r="19" ht="15.75" customHeight="1" spans="1:14">
      <c r="A19" s="156"/>
      <c r="B19" s="267"/>
      <c r="C19" s="156"/>
      <c r="D19" s="159"/>
      <c r="E19" s="784"/>
      <c r="F19" s="159"/>
      <c r="G19" s="159"/>
      <c r="H19" s="159"/>
      <c r="I19" s="159"/>
      <c r="J19" s="159"/>
      <c r="K19" s="208"/>
      <c r="L19" s="159">
        <f t="shared" si="0"/>
        <v>0</v>
      </c>
      <c r="M19" s="159" t="str">
        <f t="shared" si="1"/>
        <v/>
      </c>
      <c r="N19" s="164"/>
    </row>
    <row r="20" ht="15.75" customHeight="1" spans="1:14">
      <c r="A20" s="156"/>
      <c r="B20" s="267"/>
      <c r="C20" s="156"/>
      <c r="D20" s="159"/>
      <c r="E20" s="784"/>
      <c r="F20" s="159"/>
      <c r="G20" s="159"/>
      <c r="H20" s="159"/>
      <c r="I20" s="159"/>
      <c r="J20" s="159"/>
      <c r="K20" s="208"/>
      <c r="L20" s="159">
        <f t="shared" si="0"/>
        <v>0</v>
      </c>
      <c r="M20" s="159" t="str">
        <f t="shared" si="1"/>
        <v/>
      </c>
      <c r="N20" s="164"/>
    </row>
    <row r="21" ht="15.75" customHeight="1" spans="1:14">
      <c r="A21" s="156"/>
      <c r="B21" s="267"/>
      <c r="C21" s="156"/>
      <c r="D21" s="159"/>
      <c r="E21" s="784"/>
      <c r="F21" s="159"/>
      <c r="G21" s="159"/>
      <c r="H21" s="159"/>
      <c r="I21" s="159"/>
      <c r="J21" s="159"/>
      <c r="K21" s="208"/>
      <c r="L21" s="159">
        <f t="shared" si="0"/>
        <v>0</v>
      </c>
      <c r="M21" s="159" t="str">
        <f t="shared" si="1"/>
        <v/>
      </c>
      <c r="N21" s="164"/>
    </row>
    <row r="22" ht="15.75" customHeight="1" spans="1:14">
      <c r="A22" s="156"/>
      <c r="B22" s="267"/>
      <c r="C22" s="156"/>
      <c r="D22" s="159"/>
      <c r="E22" s="784"/>
      <c r="F22" s="159"/>
      <c r="G22" s="159"/>
      <c r="H22" s="159"/>
      <c r="I22" s="159"/>
      <c r="J22" s="159"/>
      <c r="K22" s="208"/>
      <c r="L22" s="159">
        <f t="shared" si="0"/>
        <v>0</v>
      </c>
      <c r="M22" s="159" t="str">
        <f t="shared" si="1"/>
        <v/>
      </c>
      <c r="N22" s="164"/>
    </row>
    <row r="23" ht="15.75" customHeight="1" spans="1:14">
      <c r="A23" s="156"/>
      <c r="B23" s="267"/>
      <c r="C23" s="156"/>
      <c r="D23" s="159"/>
      <c r="E23" s="784"/>
      <c r="F23" s="159"/>
      <c r="G23" s="159"/>
      <c r="H23" s="159"/>
      <c r="I23" s="159"/>
      <c r="J23" s="159"/>
      <c r="K23" s="208"/>
      <c r="L23" s="159">
        <f t="shared" si="0"/>
        <v>0</v>
      </c>
      <c r="M23" s="159" t="str">
        <f t="shared" si="1"/>
        <v/>
      </c>
      <c r="N23" s="164"/>
    </row>
    <row r="24" ht="15.75" customHeight="1" spans="1:14">
      <c r="A24" s="156"/>
      <c r="B24" s="267"/>
      <c r="C24" s="156"/>
      <c r="D24" s="159"/>
      <c r="E24" s="784"/>
      <c r="F24" s="159"/>
      <c r="G24" s="159"/>
      <c r="H24" s="159"/>
      <c r="I24" s="159"/>
      <c r="J24" s="159"/>
      <c r="K24" s="208"/>
      <c r="L24" s="159">
        <f t="shared" si="0"/>
        <v>0</v>
      </c>
      <c r="M24" s="159" t="str">
        <f t="shared" si="1"/>
        <v/>
      </c>
      <c r="N24" s="164"/>
    </row>
    <row r="25" ht="15.75" customHeight="1" spans="1:14">
      <c r="A25" s="156"/>
      <c r="B25" s="267"/>
      <c r="C25" s="156"/>
      <c r="D25" s="159"/>
      <c r="E25" s="784"/>
      <c r="F25" s="159"/>
      <c r="G25" s="159"/>
      <c r="H25" s="159"/>
      <c r="I25" s="159"/>
      <c r="J25" s="159"/>
      <c r="K25" s="208"/>
      <c r="L25" s="159">
        <f t="shared" si="0"/>
        <v>0</v>
      </c>
      <c r="M25" s="159" t="str">
        <f t="shared" si="1"/>
        <v/>
      </c>
      <c r="N25" s="164"/>
    </row>
    <row r="26" ht="15.75" customHeight="1" spans="1:14">
      <c r="A26" s="156"/>
      <c r="B26" s="267"/>
      <c r="C26" s="156"/>
      <c r="D26" s="159"/>
      <c r="E26" s="784"/>
      <c r="F26" s="159"/>
      <c r="G26" s="159"/>
      <c r="H26" s="159"/>
      <c r="I26" s="159"/>
      <c r="J26" s="159"/>
      <c r="K26" s="208"/>
      <c r="L26" s="159"/>
      <c r="M26" s="159" t="str">
        <f t="shared" si="1"/>
        <v/>
      </c>
      <c r="N26" s="164"/>
    </row>
    <row r="27" ht="15.75" customHeight="1" spans="1:14">
      <c r="A27" s="161" t="s">
        <v>1017</v>
      </c>
      <c r="B27" s="227"/>
      <c r="C27" s="164"/>
      <c r="D27" s="159"/>
      <c r="E27" s="784">
        <f>SUM(E7:E26)</f>
        <v>0</v>
      </c>
      <c r="F27" s="159"/>
      <c r="G27" s="159"/>
      <c r="H27" s="159">
        <f>SUM(H7:H26)</f>
        <v>0</v>
      </c>
      <c r="I27" s="159"/>
      <c r="J27" s="159"/>
      <c r="K27" s="208"/>
      <c r="L27" s="159">
        <f>SUM(L7:L26)</f>
        <v>0</v>
      </c>
      <c r="M27" s="159" t="str">
        <f t="shared" si="1"/>
        <v/>
      </c>
      <c r="N27" s="164"/>
    </row>
    <row r="28" ht="15.75" customHeight="1" spans="1:13">
      <c r="A28" s="139" t="str">
        <f>封面!D11&amp;封面!G11</f>
        <v>产权持有单位填表人：丁旭伟</v>
      </c>
      <c r="D28" s="150"/>
      <c r="E28" s="150"/>
      <c r="F28" s="150"/>
      <c r="G28" s="150"/>
      <c r="H28" s="150"/>
      <c r="I28" s="150"/>
      <c r="J28" s="150" t="str">
        <f>"评估人员："&amp;封面!G20</f>
        <v>评估人员：江宛烨</v>
      </c>
      <c r="K28" s="150"/>
      <c r="L28" s="150"/>
      <c r="M28" s="150"/>
    </row>
    <row r="29" ht="15.75" customHeight="1" spans="1:13">
      <c r="A29" s="139" t="str">
        <f>CONCATENATE(封面!D13,封面!F13,封面!G13,封面!H13,封面!I13,封面!J13,封面!K13)</f>
        <v>填表日期：2023年11月7日</v>
      </c>
      <c r="D29" s="150"/>
      <c r="E29" s="150"/>
      <c r="F29" s="150"/>
      <c r="G29" s="150"/>
      <c r="H29" s="150"/>
      <c r="I29" s="150"/>
      <c r="J29" s="150"/>
      <c r="K29" s="150"/>
      <c r="L29" s="150"/>
      <c r="M29" s="150"/>
    </row>
  </sheetData>
  <mergeCells count="14">
    <mergeCell ref="A2:N2"/>
    <mergeCell ref="A3:N3"/>
    <mergeCell ref="D5:E5"/>
    <mergeCell ref="G5:H5"/>
    <mergeCell ref="J5:L5"/>
    <mergeCell ref="O5:P5"/>
    <mergeCell ref="A27:B27"/>
    <mergeCell ref="A5:A6"/>
    <mergeCell ref="B5:B6"/>
    <mergeCell ref="C5:C6"/>
    <mergeCell ref="F5:F6"/>
    <mergeCell ref="I5:I6"/>
    <mergeCell ref="M5:M6"/>
    <mergeCell ref="N5:N6"/>
  </mergeCells>
  <hyperlinks>
    <hyperlink ref="A1" location="索引目录!E25" display="返回索引页"/>
    <hyperlink ref="B1" location="存货汇总!B13" display="返回"/>
  </hyperlinks>
  <printOptions horizontalCentered="1"/>
  <pageMargins left="0.707638888888889" right="0.707638888888889" top="0.747916666666667" bottom="0.747916666666667" header="0.313888888888889" footer="0.313888888888889"/>
  <pageSetup paperSize="9" scale="84"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56"/>
  <sheetViews>
    <sheetView workbookViewId="0">
      <selection activeCell="E8" sqref="E8"/>
    </sheetView>
  </sheetViews>
  <sheetFormatPr defaultColWidth="9" defaultRowHeight="15.75" outlineLevelCol="2"/>
  <cols>
    <col min="1" max="1" width="5.08333333333333" style="139" customWidth="1"/>
    <col min="2" max="2" width="26" style="139" customWidth="1"/>
    <col min="3" max="3" width="17.1666666666667" customWidth="1"/>
  </cols>
  <sheetData>
    <row r="1" spans="1:3">
      <c r="A1" s="152" t="s">
        <v>183</v>
      </c>
      <c r="B1" s="1136" t="s">
        <v>252</v>
      </c>
      <c r="C1" s="1136" t="s">
        <v>155</v>
      </c>
    </row>
    <row r="2" spans="1:3">
      <c r="A2" s="1137">
        <v>1</v>
      </c>
      <c r="B2" s="1138" t="s">
        <v>253</v>
      </c>
      <c r="C2" s="1139"/>
    </row>
    <row r="3" spans="1:3">
      <c r="A3" s="156">
        <v>2</v>
      </c>
      <c r="B3" s="1140" t="s">
        <v>41</v>
      </c>
      <c r="C3" s="1139"/>
    </row>
    <row r="4" spans="1:3">
      <c r="A4" s="156">
        <v>3</v>
      </c>
      <c r="B4" s="1140" t="s">
        <v>49</v>
      </c>
      <c r="C4" s="1139"/>
    </row>
    <row r="5" spans="1:3">
      <c r="A5" s="156">
        <v>4</v>
      </c>
      <c r="B5" s="1140" t="s">
        <v>56</v>
      </c>
      <c r="C5" s="1139"/>
    </row>
    <row r="6" spans="1:3">
      <c r="A6" s="156">
        <v>5</v>
      </c>
      <c r="B6" s="1140" t="s">
        <v>58</v>
      </c>
      <c r="C6" s="1139"/>
    </row>
    <row r="7" spans="1:3">
      <c r="A7" s="156">
        <v>6</v>
      </c>
      <c r="B7" s="1140" t="s">
        <v>193</v>
      </c>
      <c r="C7" s="1139"/>
    </row>
    <row r="8" spans="1:3">
      <c r="A8" s="156">
        <v>7</v>
      </c>
      <c r="B8" s="1140" t="s">
        <v>62</v>
      </c>
      <c r="C8" s="1139"/>
    </row>
    <row r="9" spans="1:3">
      <c r="A9" s="156">
        <v>8</v>
      </c>
      <c r="B9" s="1140" t="s">
        <v>64</v>
      </c>
      <c r="C9" s="1139"/>
    </row>
    <row r="10" spans="1:3">
      <c r="A10" s="156">
        <v>9</v>
      </c>
      <c r="B10" s="1140" t="s">
        <v>66</v>
      </c>
      <c r="C10" s="1139"/>
    </row>
    <row r="11" spans="1:3">
      <c r="A11" s="156">
        <v>10</v>
      </c>
      <c r="B11" s="1140" t="s">
        <v>68</v>
      </c>
      <c r="C11" s="1139"/>
    </row>
    <row r="12" spans="1:3">
      <c r="A12" s="156">
        <v>11</v>
      </c>
      <c r="B12" s="1140" t="s">
        <v>198</v>
      </c>
      <c r="C12" s="1139"/>
    </row>
    <row r="13" spans="1:3">
      <c r="A13" s="156">
        <v>12</v>
      </c>
      <c r="B13" s="1140" t="s">
        <v>86</v>
      </c>
      <c r="C13" s="1139"/>
    </row>
    <row r="14" spans="1:3">
      <c r="A14" s="1137">
        <v>14</v>
      </c>
      <c r="B14" s="1138" t="s">
        <v>254</v>
      </c>
      <c r="C14" s="1139"/>
    </row>
    <row r="15" spans="1:3">
      <c r="A15" s="156">
        <v>15</v>
      </c>
      <c r="B15" s="1140" t="s">
        <v>88</v>
      </c>
      <c r="C15" s="1139"/>
    </row>
    <row r="16" spans="1:3">
      <c r="A16" s="156">
        <v>16</v>
      </c>
      <c r="B16" s="1140" t="s">
        <v>90</v>
      </c>
      <c r="C16" s="1139"/>
    </row>
    <row r="17" spans="1:3">
      <c r="A17" s="156">
        <v>17</v>
      </c>
      <c r="B17" s="1140" t="s">
        <v>91</v>
      </c>
      <c r="C17" s="1139"/>
    </row>
    <row r="18" spans="1:3">
      <c r="A18" s="156">
        <v>18</v>
      </c>
      <c r="B18" s="1140" t="s">
        <v>92</v>
      </c>
      <c r="C18" s="1139"/>
    </row>
    <row r="19" spans="1:3">
      <c r="A19" s="156">
        <v>19</v>
      </c>
      <c r="B19" s="1140" t="s">
        <v>93</v>
      </c>
      <c r="C19" s="1139"/>
    </row>
    <row r="20" spans="1:3">
      <c r="A20" s="156">
        <v>20</v>
      </c>
      <c r="B20" s="1140" t="s">
        <v>94</v>
      </c>
      <c r="C20" s="1139"/>
    </row>
    <row r="21" spans="1:3">
      <c r="A21" s="156">
        <v>21</v>
      </c>
      <c r="B21" s="1140" t="s">
        <v>102</v>
      </c>
      <c r="C21" s="1139"/>
    </row>
    <row r="22" spans="1:3">
      <c r="A22" s="156">
        <v>22</v>
      </c>
      <c r="B22" s="1140" t="s">
        <v>105</v>
      </c>
      <c r="C22" s="1139"/>
    </row>
    <row r="23" spans="1:3">
      <c r="A23" s="156">
        <v>23</v>
      </c>
      <c r="B23" s="1140" t="s">
        <v>106</v>
      </c>
      <c r="C23" s="1139"/>
    </row>
    <row r="24" spans="1:3">
      <c r="A24" s="156">
        <v>24</v>
      </c>
      <c r="B24" s="1140" t="s">
        <v>107</v>
      </c>
      <c r="C24" s="1139"/>
    </row>
    <row r="25" spans="1:3">
      <c r="A25" s="156">
        <v>25</v>
      </c>
      <c r="B25" s="1140" t="s">
        <v>108</v>
      </c>
      <c r="C25" s="1139"/>
    </row>
    <row r="26" spans="1:3">
      <c r="A26" s="156">
        <v>26</v>
      </c>
      <c r="B26" s="1140" t="s">
        <v>109</v>
      </c>
      <c r="C26" s="1139"/>
    </row>
    <row r="27" spans="1:3">
      <c r="A27" s="156">
        <v>27</v>
      </c>
      <c r="B27" s="1140" t="s">
        <v>112</v>
      </c>
      <c r="C27" s="1139"/>
    </row>
    <row r="28" spans="1:3">
      <c r="A28" s="156">
        <v>28</v>
      </c>
      <c r="B28" s="1140" t="s">
        <v>113</v>
      </c>
      <c r="C28" s="1139"/>
    </row>
    <row r="29" spans="1:3">
      <c r="A29" s="156">
        <v>29</v>
      </c>
      <c r="B29" s="1140" t="s">
        <v>115</v>
      </c>
      <c r="C29" s="1139"/>
    </row>
    <row r="30" spans="1:3">
      <c r="A30" s="156">
        <v>30</v>
      </c>
      <c r="B30" s="1140" t="s">
        <v>116</v>
      </c>
      <c r="C30" s="1139"/>
    </row>
    <row r="31" spans="1:3">
      <c r="A31" s="156">
        <v>31</v>
      </c>
      <c r="B31" s="1140" t="s">
        <v>117</v>
      </c>
      <c r="C31" s="1139"/>
    </row>
    <row r="32" spans="1:3">
      <c r="A32" s="1137">
        <v>33</v>
      </c>
      <c r="B32" s="1141" t="s">
        <v>255</v>
      </c>
      <c r="C32" s="1139"/>
    </row>
    <row r="33" spans="1:3">
      <c r="A33" s="1137">
        <v>35</v>
      </c>
      <c r="B33" s="1141" t="s">
        <v>256</v>
      </c>
      <c r="C33" s="1139"/>
    </row>
    <row r="34" spans="1:3">
      <c r="A34" s="156">
        <v>36</v>
      </c>
      <c r="B34" s="1140" t="s">
        <v>44</v>
      </c>
      <c r="C34" s="1139"/>
    </row>
    <row r="35" spans="1:3">
      <c r="A35" s="156">
        <v>37</v>
      </c>
      <c r="B35" s="1140" t="s">
        <v>46</v>
      </c>
      <c r="C35" s="1139"/>
    </row>
    <row r="36" spans="1:3">
      <c r="A36" s="156">
        <v>38</v>
      </c>
      <c r="B36" s="1140" t="s">
        <v>48</v>
      </c>
      <c r="C36" s="1139"/>
    </row>
    <row r="37" spans="1:3">
      <c r="A37" s="156">
        <v>39</v>
      </c>
      <c r="B37" s="1140" t="s">
        <v>51</v>
      </c>
      <c r="C37" s="1139"/>
    </row>
    <row r="38" spans="1:3">
      <c r="A38" s="156">
        <v>40</v>
      </c>
      <c r="B38" s="1140" t="s">
        <v>53</v>
      </c>
      <c r="C38" s="1139"/>
    </row>
    <row r="39" spans="1:3">
      <c r="A39" s="156">
        <v>41</v>
      </c>
      <c r="B39" s="1140" t="s">
        <v>55</v>
      </c>
      <c r="C39" s="1139"/>
    </row>
    <row r="40" spans="1:3">
      <c r="A40" s="156">
        <v>42</v>
      </c>
      <c r="B40" s="1140" t="s">
        <v>57</v>
      </c>
      <c r="C40" s="1139"/>
    </row>
    <row r="41" spans="1:3">
      <c r="A41" s="156">
        <v>43</v>
      </c>
      <c r="B41" s="1140" t="s">
        <v>59</v>
      </c>
      <c r="C41" s="1139"/>
    </row>
    <row r="42" spans="1:3">
      <c r="A42" s="156">
        <v>44</v>
      </c>
      <c r="B42" s="1140" t="s">
        <v>257</v>
      </c>
      <c r="C42" s="1139"/>
    </row>
    <row r="43" spans="1:3">
      <c r="A43" s="156">
        <v>45</v>
      </c>
      <c r="B43" s="1140" t="s">
        <v>63</v>
      </c>
      <c r="C43" s="1139"/>
    </row>
    <row r="44" spans="1:3">
      <c r="A44" s="156">
        <v>46</v>
      </c>
      <c r="B44" s="1140" t="s">
        <v>65</v>
      </c>
      <c r="C44" s="1139"/>
    </row>
    <row r="45" spans="1:3">
      <c r="A45" s="156">
        <v>47</v>
      </c>
      <c r="B45" s="1140" t="s">
        <v>67</v>
      </c>
      <c r="C45" s="1139"/>
    </row>
    <row r="46" spans="1:3">
      <c r="A46" s="1137">
        <v>49</v>
      </c>
      <c r="B46" s="1141" t="s">
        <v>258</v>
      </c>
      <c r="C46" s="1139"/>
    </row>
    <row r="47" spans="1:3">
      <c r="A47" s="156">
        <v>50</v>
      </c>
      <c r="B47" s="1140" t="s">
        <v>73</v>
      </c>
      <c r="C47" s="1139"/>
    </row>
    <row r="48" spans="1:3">
      <c r="A48" s="156">
        <v>51</v>
      </c>
      <c r="B48" s="1140" t="s">
        <v>75</v>
      </c>
      <c r="C48" s="1139"/>
    </row>
    <row r="49" spans="1:3">
      <c r="A49" s="156">
        <v>52</v>
      </c>
      <c r="B49" s="1140" t="s">
        <v>77</v>
      </c>
      <c r="C49" s="1139"/>
    </row>
    <row r="50" spans="1:3">
      <c r="A50" s="156">
        <v>53</v>
      </c>
      <c r="B50" s="1140" t="s">
        <v>79</v>
      </c>
      <c r="C50" s="1139"/>
    </row>
    <row r="51" spans="1:3">
      <c r="A51" s="156">
        <v>54</v>
      </c>
      <c r="B51" s="1140" t="s">
        <v>81</v>
      </c>
      <c r="C51" s="1139"/>
    </row>
    <row r="52" spans="1:3">
      <c r="A52" s="156">
        <v>55</v>
      </c>
      <c r="B52" s="1140" t="s">
        <v>83</v>
      </c>
      <c r="C52" s="1139"/>
    </row>
    <row r="53" spans="1:3">
      <c r="A53" s="156">
        <v>56</v>
      </c>
      <c r="B53" s="1140" t="s">
        <v>85</v>
      </c>
      <c r="C53" s="1139"/>
    </row>
    <row r="54" spans="1:3">
      <c r="A54" s="1137">
        <v>58</v>
      </c>
      <c r="B54" s="1141" t="s">
        <v>259</v>
      </c>
      <c r="C54" s="1139"/>
    </row>
    <row r="55" spans="1:3">
      <c r="A55" s="1137">
        <v>60</v>
      </c>
      <c r="B55" s="1141" t="s">
        <v>260</v>
      </c>
      <c r="C55" s="1139"/>
    </row>
    <row r="56" spans="1:2">
      <c r="A56" s="1142"/>
      <c r="B56" s="928"/>
    </row>
  </sheetData>
  <pageMargins left="0.75" right="0.75" top="1" bottom="1" header="0.5" footer="0.5"/>
  <pageSetup paperSize="9" orientation="portrait" horizontalDpi="1200" verticalDpi="1200"/>
  <headerFooter alignWithMargins="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R29"/>
  <sheetViews>
    <sheetView zoomScale="90" zoomScaleNormal="90" workbookViewId="0">
      <selection activeCell="L19" sqref="L19"/>
    </sheetView>
  </sheetViews>
  <sheetFormatPr defaultColWidth="9" defaultRowHeight="12.75"/>
  <cols>
    <col min="1" max="1" width="5.66666666666667" style="139" customWidth="1"/>
    <col min="2" max="2" width="16.1666666666667" style="426" customWidth="1"/>
    <col min="3" max="3" width="7.66666666666667" style="139" customWidth="1"/>
    <col min="4" max="4" width="8.66666666666667" style="139" customWidth="1"/>
    <col min="5" max="5" width="4.58333333333333" style="139" customWidth="1"/>
    <col min="6" max="6" width="8.16666666666667" style="139" customWidth="1" outlineLevel="1"/>
    <col min="7" max="8" width="13.0833333333333" style="139" customWidth="1" outlineLevel="1"/>
    <col min="9" max="9" width="8.16666666666667" style="139" customWidth="1"/>
    <col min="10" max="10" width="12.1666666666667" style="139" customWidth="1"/>
    <col min="11" max="11" width="8" style="139" customWidth="1"/>
    <col min="12" max="12" width="8.5" style="139" customWidth="1"/>
    <col min="13" max="13" width="8.16666666666667" style="139" customWidth="1"/>
    <col min="14" max="14" width="13.5" style="139" customWidth="1"/>
    <col min="15" max="15" width="7" style="139" customWidth="1"/>
    <col min="16" max="16" width="9.66666666666667" style="139" customWidth="1"/>
    <col min="17" max="18" width="13.5833333333333" style="139" customWidth="1"/>
    <col min="19" max="16384" width="9" style="139"/>
  </cols>
  <sheetData>
    <row r="1" ht="14.25" spans="1:18">
      <c r="A1" s="142" t="s">
        <v>118</v>
      </c>
      <c r="B1" s="737" t="s">
        <v>261</v>
      </c>
      <c r="C1" s="165"/>
      <c r="D1" s="165"/>
      <c r="E1" s="165"/>
      <c r="F1" s="167"/>
      <c r="G1" s="167"/>
      <c r="H1" s="167"/>
      <c r="I1" s="167"/>
      <c r="J1" s="167"/>
      <c r="K1" s="167"/>
      <c r="L1" s="167"/>
      <c r="M1" s="167"/>
      <c r="N1" s="167"/>
      <c r="O1" s="167"/>
      <c r="P1" s="138"/>
      <c r="Q1" s="145"/>
      <c r="R1" s="145"/>
    </row>
    <row r="2" s="137" customFormat="1" ht="30" customHeight="1" spans="1:18">
      <c r="A2" s="148" t="s">
        <v>1018</v>
      </c>
      <c r="B2" s="168"/>
      <c r="C2" s="168"/>
      <c r="D2" s="168"/>
      <c r="E2" s="168"/>
      <c r="F2" s="168"/>
      <c r="G2" s="168"/>
      <c r="H2" s="168"/>
      <c r="I2" s="168"/>
      <c r="J2" s="168"/>
      <c r="K2" s="168"/>
      <c r="L2" s="168"/>
      <c r="M2" s="168"/>
      <c r="N2" s="168"/>
      <c r="O2" s="168"/>
      <c r="P2" s="168"/>
      <c r="Q2" s="149"/>
      <c r="R2" s="149"/>
    </row>
    <row r="3" ht="14.25" customHeight="1" spans="1:18">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row>
    <row r="4" ht="15.75" customHeight="1" spans="1:18">
      <c r="A4" s="139" t="str">
        <f>封面!D7&amp;封面!F7</f>
        <v>产权持有人：杭州汽轮新能源有限公司</v>
      </c>
      <c r="F4" s="150"/>
      <c r="G4" s="150"/>
      <c r="H4" s="150"/>
      <c r="I4" s="150"/>
      <c r="J4" s="150"/>
      <c r="K4" s="150"/>
      <c r="L4" s="150"/>
      <c r="M4" s="150"/>
      <c r="N4" s="150"/>
      <c r="O4" s="150"/>
      <c r="P4" s="163" t="s">
        <v>120</v>
      </c>
      <c r="Q4" s="163"/>
      <c r="R4" s="163"/>
    </row>
    <row r="5" s="138" customFormat="1" ht="15.75" customHeight="1" spans="1:18">
      <c r="A5" s="152" t="s">
        <v>183</v>
      </c>
      <c r="B5" s="272" t="s">
        <v>425</v>
      </c>
      <c r="C5" s="347" t="s">
        <v>1019</v>
      </c>
      <c r="D5" s="347" t="s">
        <v>1020</v>
      </c>
      <c r="E5" s="349" t="s">
        <v>426</v>
      </c>
      <c r="F5" s="170" t="s">
        <v>264</v>
      </c>
      <c r="G5" s="785"/>
      <c r="H5" s="170" t="s">
        <v>292</v>
      </c>
      <c r="I5" s="206" t="s">
        <v>265</v>
      </c>
      <c r="J5" s="207"/>
      <c r="K5" s="170" t="s">
        <v>430</v>
      </c>
      <c r="L5" s="170" t="s">
        <v>266</v>
      </c>
      <c r="M5" s="208"/>
      <c r="N5" s="208"/>
      <c r="O5" s="170" t="s">
        <v>303</v>
      </c>
      <c r="P5" s="152" t="s">
        <v>186</v>
      </c>
      <c r="Q5" s="161" t="s">
        <v>427</v>
      </c>
      <c r="R5" s="227"/>
    </row>
    <row r="6" s="138" customFormat="1" ht="15.75" customHeight="1" spans="1:18">
      <c r="A6" s="156"/>
      <c r="B6" s="270"/>
      <c r="C6" s="348"/>
      <c r="D6" s="348"/>
      <c r="E6" s="588"/>
      <c r="F6" s="170" t="s">
        <v>428</v>
      </c>
      <c r="G6" s="786" t="s">
        <v>155</v>
      </c>
      <c r="H6" s="208"/>
      <c r="I6" s="739" t="s">
        <v>428</v>
      </c>
      <c r="J6" s="170" t="s">
        <v>155</v>
      </c>
      <c r="K6" s="208"/>
      <c r="L6" s="170" t="s">
        <v>429</v>
      </c>
      <c r="M6" s="170" t="s">
        <v>1016</v>
      </c>
      <c r="N6" s="170" t="s">
        <v>155</v>
      </c>
      <c r="O6" s="208"/>
      <c r="P6" s="156"/>
      <c r="Q6" s="152" t="s">
        <v>264</v>
      </c>
      <c r="R6" s="152" t="s">
        <v>265</v>
      </c>
    </row>
    <row r="7" ht="15.75" customHeight="1" spans="1:16">
      <c r="A7" s="156"/>
      <c r="B7" s="267"/>
      <c r="C7" s="157"/>
      <c r="D7" s="157"/>
      <c r="E7" s="157"/>
      <c r="F7" s="159"/>
      <c r="G7" s="784"/>
      <c r="H7" s="159"/>
      <c r="I7" s="159"/>
      <c r="J7" s="159"/>
      <c r="K7" s="159"/>
      <c r="L7" s="159"/>
      <c r="M7" s="208"/>
      <c r="N7" s="159">
        <f t="shared" ref="N7:N25" si="0">K7*L7*M7/100</f>
        <v>0</v>
      </c>
      <c r="O7" s="159" t="str">
        <f t="shared" ref="O7:O27" si="1">IF(J7=0,"",(N7-J7)/J7*100)</f>
        <v/>
      </c>
      <c r="P7" s="164"/>
    </row>
    <row r="8" ht="15.75" customHeight="1" spans="1:16">
      <c r="A8" s="156"/>
      <c r="B8" s="267"/>
      <c r="C8" s="157"/>
      <c r="D8" s="157"/>
      <c r="E8" s="157"/>
      <c r="F8" s="159"/>
      <c r="G8" s="784"/>
      <c r="H8" s="159"/>
      <c r="I8" s="159"/>
      <c r="J8" s="159"/>
      <c r="K8" s="159"/>
      <c r="L8" s="159"/>
      <c r="M8" s="208"/>
      <c r="N8" s="159">
        <f t="shared" si="0"/>
        <v>0</v>
      </c>
      <c r="O8" s="159" t="str">
        <f t="shared" si="1"/>
        <v/>
      </c>
      <c r="P8" s="164"/>
    </row>
    <row r="9" ht="15.75" customHeight="1" spans="1:16">
      <c r="A9" s="156"/>
      <c r="B9" s="267"/>
      <c r="C9" s="157"/>
      <c r="D9" s="157"/>
      <c r="E9" s="157"/>
      <c r="F9" s="159"/>
      <c r="G9" s="784"/>
      <c r="H9" s="159"/>
      <c r="I9" s="159"/>
      <c r="J9" s="159"/>
      <c r="K9" s="159"/>
      <c r="L9" s="159"/>
      <c r="M9" s="208"/>
      <c r="N9" s="159">
        <f t="shared" si="0"/>
        <v>0</v>
      </c>
      <c r="O9" s="159" t="str">
        <f t="shared" si="1"/>
        <v/>
      </c>
      <c r="P9" s="164"/>
    </row>
    <row r="10" ht="15.75" customHeight="1" spans="1:16">
      <c r="A10" s="156"/>
      <c r="B10" s="267"/>
      <c r="C10" s="157"/>
      <c r="D10" s="157"/>
      <c r="E10" s="157"/>
      <c r="F10" s="159"/>
      <c r="G10" s="784"/>
      <c r="H10" s="159"/>
      <c r="I10" s="159"/>
      <c r="J10" s="159"/>
      <c r="K10" s="159"/>
      <c r="L10" s="159"/>
      <c r="M10" s="208"/>
      <c r="N10" s="159">
        <f t="shared" si="0"/>
        <v>0</v>
      </c>
      <c r="O10" s="159" t="str">
        <f t="shared" si="1"/>
        <v/>
      </c>
      <c r="P10" s="164"/>
    </row>
    <row r="11" ht="15.75" customHeight="1" spans="1:16">
      <c r="A11" s="156"/>
      <c r="B11" s="267"/>
      <c r="C11" s="157"/>
      <c r="D11" s="157"/>
      <c r="E11" s="157"/>
      <c r="F11" s="159"/>
      <c r="G11" s="784"/>
      <c r="H11" s="159"/>
      <c r="I11" s="159"/>
      <c r="J11" s="159"/>
      <c r="K11" s="159"/>
      <c r="L11" s="159"/>
      <c r="M11" s="208"/>
      <c r="N11" s="159">
        <f t="shared" si="0"/>
        <v>0</v>
      </c>
      <c r="O11" s="159" t="str">
        <f t="shared" si="1"/>
        <v/>
      </c>
      <c r="P11" s="164"/>
    </row>
    <row r="12" ht="15.75" customHeight="1" spans="1:16">
      <c r="A12" s="156"/>
      <c r="B12" s="267"/>
      <c r="C12" s="157"/>
      <c r="D12" s="157"/>
      <c r="E12" s="157"/>
      <c r="F12" s="159"/>
      <c r="G12" s="784"/>
      <c r="H12" s="159"/>
      <c r="I12" s="159"/>
      <c r="J12" s="159"/>
      <c r="K12" s="159"/>
      <c r="L12" s="159"/>
      <c r="M12" s="208"/>
      <c r="N12" s="159">
        <f t="shared" si="0"/>
        <v>0</v>
      </c>
      <c r="O12" s="159" t="str">
        <f t="shared" si="1"/>
        <v/>
      </c>
      <c r="P12" s="164"/>
    </row>
    <row r="13" ht="15.75" customHeight="1" spans="1:16">
      <c r="A13" s="156"/>
      <c r="B13" s="267"/>
      <c r="C13" s="157"/>
      <c r="D13" s="157"/>
      <c r="E13" s="157"/>
      <c r="F13" s="159"/>
      <c r="G13" s="784"/>
      <c r="H13" s="159"/>
      <c r="I13" s="159"/>
      <c r="J13" s="159"/>
      <c r="K13" s="159"/>
      <c r="L13" s="159"/>
      <c r="M13" s="208"/>
      <c r="N13" s="159">
        <f t="shared" si="0"/>
        <v>0</v>
      </c>
      <c r="O13" s="159" t="str">
        <f t="shared" si="1"/>
        <v/>
      </c>
      <c r="P13" s="164"/>
    </row>
    <row r="14" ht="15.75" customHeight="1" spans="1:16">
      <c r="A14" s="156"/>
      <c r="B14" s="267"/>
      <c r="C14" s="157"/>
      <c r="D14" s="157"/>
      <c r="E14" s="157"/>
      <c r="F14" s="159"/>
      <c r="G14" s="784"/>
      <c r="H14" s="159"/>
      <c r="I14" s="159"/>
      <c r="J14" s="159"/>
      <c r="K14" s="159"/>
      <c r="L14" s="159"/>
      <c r="M14" s="208"/>
      <c r="N14" s="159">
        <f t="shared" si="0"/>
        <v>0</v>
      </c>
      <c r="O14" s="159" t="str">
        <f t="shared" si="1"/>
        <v/>
      </c>
      <c r="P14" s="164"/>
    </row>
    <row r="15" ht="15.75" customHeight="1" spans="1:16">
      <c r="A15" s="156"/>
      <c r="B15" s="267"/>
      <c r="C15" s="157"/>
      <c r="D15" s="157"/>
      <c r="E15" s="157"/>
      <c r="F15" s="159"/>
      <c r="G15" s="784"/>
      <c r="H15" s="159"/>
      <c r="I15" s="159"/>
      <c r="J15" s="159"/>
      <c r="K15" s="159"/>
      <c r="L15" s="159"/>
      <c r="M15" s="208"/>
      <c r="N15" s="159">
        <f t="shared" si="0"/>
        <v>0</v>
      </c>
      <c r="O15" s="159" t="str">
        <f t="shared" si="1"/>
        <v/>
      </c>
      <c r="P15" s="164"/>
    </row>
    <row r="16" ht="15.75" customHeight="1" spans="1:16">
      <c r="A16" s="156"/>
      <c r="B16" s="267"/>
      <c r="C16" s="157"/>
      <c r="D16" s="157"/>
      <c r="E16" s="157"/>
      <c r="F16" s="159"/>
      <c r="G16" s="784"/>
      <c r="H16" s="159"/>
      <c r="I16" s="159"/>
      <c r="J16" s="159"/>
      <c r="K16" s="159"/>
      <c r="L16" s="159"/>
      <c r="M16" s="208"/>
      <c r="N16" s="159">
        <f t="shared" si="0"/>
        <v>0</v>
      </c>
      <c r="O16" s="159" t="str">
        <f t="shared" si="1"/>
        <v/>
      </c>
      <c r="P16" s="164"/>
    </row>
    <row r="17" ht="15.75" customHeight="1" spans="1:16">
      <c r="A17" s="156"/>
      <c r="B17" s="267"/>
      <c r="C17" s="157"/>
      <c r="D17" s="157"/>
      <c r="E17" s="157"/>
      <c r="F17" s="159"/>
      <c r="G17" s="784"/>
      <c r="H17" s="159"/>
      <c r="I17" s="159"/>
      <c r="J17" s="159"/>
      <c r="K17" s="159"/>
      <c r="L17" s="159"/>
      <c r="M17" s="208"/>
      <c r="N17" s="159">
        <f t="shared" si="0"/>
        <v>0</v>
      </c>
      <c r="O17" s="159" t="str">
        <f t="shared" si="1"/>
        <v/>
      </c>
      <c r="P17" s="164"/>
    </row>
    <row r="18" ht="15.75" customHeight="1" spans="1:16">
      <c r="A18" s="156"/>
      <c r="B18" s="267"/>
      <c r="C18" s="157"/>
      <c r="D18" s="157"/>
      <c r="E18" s="157"/>
      <c r="F18" s="159"/>
      <c r="G18" s="784"/>
      <c r="H18" s="159"/>
      <c r="I18" s="159"/>
      <c r="J18" s="159"/>
      <c r="K18" s="159"/>
      <c r="L18" s="159"/>
      <c r="M18" s="208"/>
      <c r="N18" s="159">
        <f t="shared" si="0"/>
        <v>0</v>
      </c>
      <c r="O18" s="159" t="str">
        <f t="shared" si="1"/>
        <v/>
      </c>
      <c r="P18" s="164"/>
    </row>
    <row r="19" ht="15.75" customHeight="1" spans="1:16">
      <c r="A19" s="156"/>
      <c r="B19" s="267"/>
      <c r="C19" s="157"/>
      <c r="D19" s="157"/>
      <c r="E19" s="157"/>
      <c r="F19" s="159"/>
      <c r="G19" s="784"/>
      <c r="H19" s="159"/>
      <c r="I19" s="159"/>
      <c r="J19" s="159"/>
      <c r="K19" s="159"/>
      <c r="L19" s="159"/>
      <c r="M19" s="208"/>
      <c r="N19" s="159">
        <f t="shared" si="0"/>
        <v>0</v>
      </c>
      <c r="O19" s="159" t="str">
        <f t="shared" si="1"/>
        <v/>
      </c>
      <c r="P19" s="164"/>
    </row>
    <row r="20" ht="15.75" customHeight="1" spans="1:16">
      <c r="A20" s="156"/>
      <c r="B20" s="267"/>
      <c r="C20" s="157"/>
      <c r="D20" s="157"/>
      <c r="E20" s="157"/>
      <c r="F20" s="159"/>
      <c r="G20" s="784"/>
      <c r="H20" s="159"/>
      <c r="I20" s="159"/>
      <c r="J20" s="159"/>
      <c r="K20" s="159"/>
      <c r="L20" s="159"/>
      <c r="M20" s="208"/>
      <c r="N20" s="159">
        <f t="shared" si="0"/>
        <v>0</v>
      </c>
      <c r="O20" s="159" t="str">
        <f t="shared" si="1"/>
        <v/>
      </c>
      <c r="P20" s="164"/>
    </row>
    <row r="21" ht="15.75" customHeight="1" spans="1:16">
      <c r="A21" s="156"/>
      <c r="B21" s="267"/>
      <c r="C21" s="157"/>
      <c r="D21" s="157"/>
      <c r="E21" s="157"/>
      <c r="F21" s="159"/>
      <c r="G21" s="784"/>
      <c r="H21" s="159"/>
      <c r="I21" s="159"/>
      <c r="J21" s="159"/>
      <c r="K21" s="159"/>
      <c r="L21" s="159"/>
      <c r="M21" s="208"/>
      <c r="N21" s="159">
        <f t="shared" si="0"/>
        <v>0</v>
      </c>
      <c r="O21" s="159" t="str">
        <f t="shared" si="1"/>
        <v/>
      </c>
      <c r="P21" s="164"/>
    </row>
    <row r="22" ht="15.75" customHeight="1" spans="1:16">
      <c r="A22" s="156"/>
      <c r="B22" s="267"/>
      <c r="C22" s="157"/>
      <c r="D22" s="157"/>
      <c r="E22" s="157"/>
      <c r="F22" s="159"/>
      <c r="G22" s="784"/>
      <c r="H22" s="159"/>
      <c r="I22" s="159"/>
      <c r="J22" s="159"/>
      <c r="K22" s="159"/>
      <c r="L22" s="159"/>
      <c r="M22" s="208"/>
      <c r="N22" s="159">
        <f t="shared" si="0"/>
        <v>0</v>
      </c>
      <c r="O22" s="159" t="str">
        <f t="shared" si="1"/>
        <v/>
      </c>
      <c r="P22" s="164"/>
    </row>
    <row r="23" ht="15.75" customHeight="1" spans="1:16">
      <c r="A23" s="156"/>
      <c r="B23" s="267"/>
      <c r="C23" s="157"/>
      <c r="D23" s="157"/>
      <c r="E23" s="157"/>
      <c r="F23" s="159"/>
      <c r="G23" s="784"/>
      <c r="H23" s="159"/>
      <c r="I23" s="159"/>
      <c r="J23" s="159"/>
      <c r="K23" s="159"/>
      <c r="L23" s="159"/>
      <c r="M23" s="208"/>
      <c r="N23" s="159">
        <f t="shared" si="0"/>
        <v>0</v>
      </c>
      <c r="O23" s="159" t="str">
        <f t="shared" si="1"/>
        <v/>
      </c>
      <c r="P23" s="164"/>
    </row>
    <row r="24" ht="15.75" customHeight="1" spans="1:16">
      <c r="A24" s="156"/>
      <c r="B24" s="267"/>
      <c r="C24" s="157"/>
      <c r="D24" s="157"/>
      <c r="E24" s="157"/>
      <c r="F24" s="159"/>
      <c r="G24" s="784"/>
      <c r="H24" s="159"/>
      <c r="I24" s="159"/>
      <c r="J24" s="159"/>
      <c r="K24" s="159"/>
      <c r="L24" s="159"/>
      <c r="M24" s="208"/>
      <c r="N24" s="159">
        <f t="shared" si="0"/>
        <v>0</v>
      </c>
      <c r="O24" s="159" t="str">
        <f t="shared" si="1"/>
        <v/>
      </c>
      <c r="P24" s="164"/>
    </row>
    <row r="25" ht="15.75" customHeight="1" spans="1:16">
      <c r="A25" s="156"/>
      <c r="B25" s="267"/>
      <c r="C25" s="157"/>
      <c r="D25" s="157"/>
      <c r="E25" s="157"/>
      <c r="F25" s="159"/>
      <c r="G25" s="784"/>
      <c r="H25" s="159"/>
      <c r="I25" s="159"/>
      <c r="J25" s="159"/>
      <c r="K25" s="159"/>
      <c r="L25" s="159"/>
      <c r="M25" s="208"/>
      <c r="N25" s="159">
        <f t="shared" si="0"/>
        <v>0</v>
      </c>
      <c r="O25" s="159" t="str">
        <f t="shared" si="1"/>
        <v/>
      </c>
      <c r="P25" s="164"/>
    </row>
    <row r="26" ht="15.75" customHeight="1" spans="1:16">
      <c r="A26" s="156"/>
      <c r="B26" s="267"/>
      <c r="C26" s="157"/>
      <c r="D26" s="157"/>
      <c r="E26" s="157"/>
      <c r="F26" s="159"/>
      <c r="G26" s="784"/>
      <c r="H26" s="159"/>
      <c r="I26" s="159"/>
      <c r="J26" s="159"/>
      <c r="K26" s="159"/>
      <c r="L26" s="159"/>
      <c r="M26" s="208"/>
      <c r="N26" s="159"/>
      <c r="O26" s="159" t="str">
        <f t="shared" si="1"/>
        <v/>
      </c>
      <c r="P26" s="164"/>
    </row>
    <row r="27" ht="15.75" customHeight="1" spans="1:16">
      <c r="A27" s="161" t="s">
        <v>1017</v>
      </c>
      <c r="B27" s="227"/>
      <c r="C27" s="227"/>
      <c r="D27" s="227"/>
      <c r="E27" s="227"/>
      <c r="F27" s="159"/>
      <c r="G27" s="784">
        <f>SUM(G7:G26)</f>
        <v>0</v>
      </c>
      <c r="H27" s="159"/>
      <c r="I27" s="159"/>
      <c r="J27" s="159">
        <f>SUM(J7:J26)</f>
        <v>0</v>
      </c>
      <c r="K27" s="159"/>
      <c r="L27" s="159"/>
      <c r="M27" s="208"/>
      <c r="N27" s="159">
        <f>SUM(N7:N26)</f>
        <v>0</v>
      </c>
      <c r="O27" s="159" t="str">
        <f t="shared" si="1"/>
        <v/>
      </c>
      <c r="P27" s="164"/>
    </row>
    <row r="28" ht="15.75" customHeight="1" spans="1:15">
      <c r="A28" s="139" t="str">
        <f>封面!D11&amp;封面!G11</f>
        <v>产权持有单位填表人：丁旭伟</v>
      </c>
      <c r="F28" s="150"/>
      <c r="G28" s="150"/>
      <c r="H28" s="150"/>
      <c r="I28" s="150"/>
      <c r="J28" s="150"/>
      <c r="K28" s="150"/>
      <c r="L28" s="150"/>
      <c r="M28" s="150"/>
      <c r="N28" s="150"/>
      <c r="O28" s="150"/>
    </row>
    <row r="29" ht="15.75" customHeight="1" spans="1:15">
      <c r="A29" s="139" t="str">
        <f>CONCATENATE(封面!D13,封面!F13,封面!G13,封面!H13,封面!I13,封面!J13,封面!K13)</f>
        <v>填表日期：2023年11月7日</v>
      </c>
      <c r="F29" s="150"/>
      <c r="G29" s="150"/>
      <c r="H29" s="150"/>
      <c r="I29" s="150"/>
      <c r="J29" s="150"/>
      <c r="K29" s="150"/>
      <c r="L29" s="150"/>
      <c r="M29" s="150"/>
      <c r="N29" s="150"/>
      <c r="O29" s="150"/>
    </row>
  </sheetData>
  <mergeCells count="16">
    <mergeCell ref="A2:P2"/>
    <mergeCell ref="A3:P3"/>
    <mergeCell ref="F5:G5"/>
    <mergeCell ref="I5:J5"/>
    <mergeCell ref="L5:N5"/>
    <mergeCell ref="Q5:R5"/>
    <mergeCell ref="A27:B27"/>
    <mergeCell ref="A5:A6"/>
    <mergeCell ref="B5:B6"/>
    <mergeCell ref="C5:C6"/>
    <mergeCell ref="D5:D6"/>
    <mergeCell ref="E5:E6"/>
    <mergeCell ref="H5:H6"/>
    <mergeCell ref="K5:K6"/>
    <mergeCell ref="O5:O6"/>
    <mergeCell ref="P5:P6"/>
  </mergeCells>
  <hyperlinks>
    <hyperlink ref="A1" location="索引目录!E25" display="返回索引页"/>
    <hyperlink ref="B1" location="存货汇总!B13" display="返回"/>
  </hyperlinks>
  <pageMargins left="0.707638888888889" right="0.707638888888889" top="0.747916666666667" bottom="0.747916666666667" header="0.313888888888889" footer="0.313888888888889"/>
  <pageSetup paperSize="9" scale="80" orientation="landscape"/>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31"/>
  <sheetViews>
    <sheetView workbookViewId="0">
      <selection activeCell="B54" sqref="B54:E54"/>
    </sheetView>
  </sheetViews>
  <sheetFormatPr defaultColWidth="9" defaultRowHeight="12.75"/>
  <cols>
    <col min="1" max="1" width="5.66666666666667" style="139" customWidth="1"/>
    <col min="2" max="2" width="18.1666666666667" style="426" customWidth="1"/>
    <col min="3" max="3" width="7.66666666666667" style="140" customWidth="1"/>
    <col min="4" max="4" width="10.6666666666667" style="140" customWidth="1"/>
    <col min="5" max="5" width="10.6666666666667" style="139" customWidth="1"/>
    <col min="6" max="6" width="12.6666666666667" style="139" customWidth="1"/>
    <col min="7" max="8" width="12.5" style="139" customWidth="1" outlineLevel="1"/>
    <col min="9" max="9" width="13.0833333333333" style="139" customWidth="1"/>
    <col min="10" max="10" width="13" style="139" customWidth="1"/>
    <col min="11" max="11" width="9" style="139"/>
    <col min="12" max="14" width="11" style="139" customWidth="1"/>
    <col min="15" max="16384" width="9" style="139"/>
  </cols>
  <sheetData>
    <row r="1" ht="14.25" spans="1:14">
      <c r="A1" s="142" t="s">
        <v>118</v>
      </c>
      <c r="B1" s="737" t="s">
        <v>261</v>
      </c>
      <c r="C1" s="144"/>
      <c r="D1" s="144"/>
      <c r="E1" s="145"/>
      <c r="F1" s="145"/>
      <c r="G1" s="146"/>
      <c r="H1" s="146"/>
      <c r="I1" s="146"/>
      <c r="J1" s="146"/>
      <c r="K1" s="146"/>
      <c r="L1" s="145"/>
      <c r="M1" s="145"/>
      <c r="N1" s="145"/>
    </row>
    <row r="2" s="137" customFormat="1" ht="30" customHeight="1" spans="1:14">
      <c r="A2" s="148" t="s">
        <v>1021</v>
      </c>
      <c r="B2" s="149"/>
      <c r="C2" s="149"/>
      <c r="D2" s="149"/>
      <c r="E2" s="149"/>
      <c r="F2" s="149"/>
      <c r="G2" s="149"/>
      <c r="H2" s="149"/>
      <c r="I2" s="149"/>
      <c r="J2" s="149"/>
      <c r="K2" s="149"/>
      <c r="L2" s="149"/>
      <c r="M2" s="149"/>
      <c r="N2" s="149"/>
    </row>
    <row r="3" ht="14.25" customHeight="1" spans="1:14">
      <c r="A3" s="138" t="str">
        <f>CONCATENATE(封面!D9,封面!F9,封面!G9,封面!H9,封面!I9,封面!J9,封面!K9)</f>
        <v>评估基准日：2023年9月30日</v>
      </c>
      <c r="B3" s="138"/>
      <c r="C3" s="138"/>
      <c r="D3" s="138"/>
      <c r="E3" s="138"/>
      <c r="F3" s="138"/>
      <c r="G3" s="138"/>
      <c r="H3" s="138"/>
      <c r="I3" s="138"/>
      <c r="J3" s="138"/>
      <c r="K3" s="138"/>
      <c r="L3" s="138"/>
      <c r="M3" s="138"/>
      <c r="N3" s="138"/>
    </row>
    <row r="4" ht="15.75" customHeight="1" spans="1:14">
      <c r="A4" s="169" t="str">
        <f>封面!D7&amp;封面!F7</f>
        <v>产权持有人：杭州汽轮新能源有限公司</v>
      </c>
      <c r="G4" s="150"/>
      <c r="H4" s="150"/>
      <c r="I4" s="150"/>
      <c r="J4" s="150"/>
      <c r="K4" s="150"/>
      <c r="L4" s="163" t="s">
        <v>120</v>
      </c>
      <c r="M4" s="163"/>
      <c r="N4" s="163"/>
    </row>
    <row r="5" s="138" customFormat="1" ht="15.75" customHeight="1" spans="1:14">
      <c r="A5" s="347" t="s">
        <v>183</v>
      </c>
      <c r="B5" s="767" t="s">
        <v>1022</v>
      </c>
      <c r="C5" s="782" t="s">
        <v>989</v>
      </c>
      <c r="D5" s="782" t="s">
        <v>990</v>
      </c>
      <c r="E5" s="347" t="s">
        <v>994</v>
      </c>
      <c r="F5" s="347" t="s">
        <v>1023</v>
      </c>
      <c r="G5" s="200" t="s">
        <v>264</v>
      </c>
      <c r="H5" s="200" t="s">
        <v>292</v>
      </c>
      <c r="I5" s="200" t="s">
        <v>265</v>
      </c>
      <c r="J5" s="200" t="s">
        <v>266</v>
      </c>
      <c r="K5" s="200" t="s">
        <v>303</v>
      </c>
      <c r="L5" s="347" t="s">
        <v>186</v>
      </c>
      <c r="M5" s="161" t="s">
        <v>427</v>
      </c>
      <c r="N5" s="227"/>
    </row>
    <row r="6" spans="1:14">
      <c r="A6" s="348"/>
      <c r="B6" s="768"/>
      <c r="C6" s="783"/>
      <c r="D6" s="783"/>
      <c r="E6" s="348"/>
      <c r="F6" s="348"/>
      <c r="G6" s="201"/>
      <c r="H6" s="201"/>
      <c r="I6" s="201"/>
      <c r="J6" s="201"/>
      <c r="K6" s="201" t="str">
        <f>IF(I6=0,"",(J6-I6)/I6*100)</f>
        <v/>
      </c>
      <c r="L6" s="348"/>
      <c r="M6" s="152" t="s">
        <v>264</v>
      </c>
      <c r="N6" s="152" t="s">
        <v>265</v>
      </c>
    </row>
    <row r="7" ht="15.75" customHeight="1" spans="1:15">
      <c r="A7" s="164"/>
      <c r="B7" s="267"/>
      <c r="C7" s="158"/>
      <c r="D7" s="158"/>
      <c r="E7" s="156"/>
      <c r="F7" s="156"/>
      <c r="G7" s="784"/>
      <c r="H7" s="159"/>
      <c r="I7" s="740"/>
      <c r="J7" s="159"/>
      <c r="K7" s="159" t="str">
        <f t="shared" ref="K7:K29" si="0">IF(I7=0,"",(J7-I7)/I7*100)</f>
        <v/>
      </c>
      <c r="L7" s="164"/>
      <c r="O7" s="289"/>
    </row>
    <row r="8" ht="15.75" customHeight="1" spans="1:12">
      <c r="A8" s="164"/>
      <c r="B8" s="267"/>
      <c r="C8" s="158"/>
      <c r="D8" s="158"/>
      <c r="E8" s="156"/>
      <c r="F8" s="156"/>
      <c r="G8" s="784"/>
      <c r="H8" s="159"/>
      <c r="I8" s="740"/>
      <c r="J8" s="159"/>
      <c r="K8" s="159" t="str">
        <f t="shared" si="0"/>
        <v/>
      </c>
      <c r="L8" s="164"/>
    </row>
    <row r="9" ht="15.75" customHeight="1" spans="1:12">
      <c r="A9" s="164"/>
      <c r="B9" s="267"/>
      <c r="C9" s="158"/>
      <c r="D9" s="158"/>
      <c r="E9" s="156"/>
      <c r="F9" s="156"/>
      <c r="G9" s="784"/>
      <c r="H9" s="159"/>
      <c r="I9" s="740"/>
      <c r="J9" s="159"/>
      <c r="K9" s="159" t="str">
        <f t="shared" si="0"/>
        <v/>
      </c>
      <c r="L9" s="164"/>
    </row>
    <row r="10" ht="15.75" customHeight="1" spans="1:12">
      <c r="A10" s="164"/>
      <c r="B10" s="267"/>
      <c r="C10" s="158"/>
      <c r="D10" s="158"/>
      <c r="E10" s="156"/>
      <c r="F10" s="156"/>
      <c r="G10" s="784"/>
      <c r="H10" s="159"/>
      <c r="I10" s="740"/>
      <c r="J10" s="159"/>
      <c r="K10" s="159" t="str">
        <f t="shared" si="0"/>
        <v/>
      </c>
      <c r="L10" s="164"/>
    </row>
    <row r="11" ht="15.75" customHeight="1" spans="1:12">
      <c r="A11" s="164"/>
      <c r="B11" s="267"/>
      <c r="C11" s="158"/>
      <c r="D11" s="158"/>
      <c r="E11" s="156"/>
      <c r="F11" s="156"/>
      <c r="G11" s="784"/>
      <c r="H11" s="159"/>
      <c r="I11" s="740"/>
      <c r="J11" s="159"/>
      <c r="K11" s="159" t="str">
        <f t="shared" si="0"/>
        <v/>
      </c>
      <c r="L11" s="164"/>
    </row>
    <row r="12" ht="15.75" customHeight="1" spans="1:12">
      <c r="A12" s="164"/>
      <c r="B12" s="267"/>
      <c r="C12" s="158"/>
      <c r="D12" s="158"/>
      <c r="E12" s="156"/>
      <c r="F12" s="156"/>
      <c r="G12" s="784"/>
      <c r="H12" s="159"/>
      <c r="I12" s="740"/>
      <c r="J12" s="159"/>
      <c r="K12" s="159" t="str">
        <f t="shared" si="0"/>
        <v/>
      </c>
      <c r="L12" s="164"/>
    </row>
    <row r="13" ht="15.75" customHeight="1" spans="1:12">
      <c r="A13" s="164"/>
      <c r="B13" s="267"/>
      <c r="C13" s="158"/>
      <c r="D13" s="158"/>
      <c r="E13" s="156"/>
      <c r="F13" s="156"/>
      <c r="G13" s="784"/>
      <c r="H13" s="159"/>
      <c r="I13" s="740"/>
      <c r="J13" s="159"/>
      <c r="K13" s="159" t="str">
        <f t="shared" si="0"/>
        <v/>
      </c>
      <c r="L13" s="164"/>
    </row>
    <row r="14" ht="15.75" customHeight="1" spans="1:12">
      <c r="A14" s="164"/>
      <c r="B14" s="267"/>
      <c r="C14" s="158"/>
      <c r="D14" s="158"/>
      <c r="E14" s="156"/>
      <c r="F14" s="156"/>
      <c r="G14" s="784"/>
      <c r="H14" s="159"/>
      <c r="I14" s="740"/>
      <c r="J14" s="159"/>
      <c r="K14" s="159" t="str">
        <f t="shared" si="0"/>
        <v/>
      </c>
      <c r="L14" s="164"/>
    </row>
    <row r="15" ht="15.75" customHeight="1" spans="1:12">
      <c r="A15" s="164"/>
      <c r="B15" s="267"/>
      <c r="C15" s="158"/>
      <c r="D15" s="158"/>
      <c r="E15" s="156"/>
      <c r="F15" s="156"/>
      <c r="G15" s="784"/>
      <c r="H15" s="159"/>
      <c r="I15" s="740"/>
      <c r="J15" s="159"/>
      <c r="K15" s="159" t="str">
        <f t="shared" si="0"/>
        <v/>
      </c>
      <c r="L15" s="164"/>
    </row>
    <row r="16" ht="15.75" customHeight="1" spans="1:12">
      <c r="A16" s="164"/>
      <c r="B16" s="267"/>
      <c r="C16" s="158"/>
      <c r="D16" s="158"/>
      <c r="E16" s="156"/>
      <c r="F16" s="156"/>
      <c r="G16" s="784"/>
      <c r="H16" s="159"/>
      <c r="I16" s="740"/>
      <c r="J16" s="159"/>
      <c r="K16" s="159" t="str">
        <f t="shared" si="0"/>
        <v/>
      </c>
      <c r="L16" s="164"/>
    </row>
    <row r="17" ht="15.75" customHeight="1" spans="1:12">
      <c r="A17" s="164"/>
      <c r="B17" s="267"/>
      <c r="C17" s="158"/>
      <c r="D17" s="158"/>
      <c r="E17" s="156"/>
      <c r="F17" s="156"/>
      <c r="G17" s="784"/>
      <c r="H17" s="159"/>
      <c r="I17" s="740"/>
      <c r="J17" s="159"/>
      <c r="K17" s="159" t="str">
        <f t="shared" si="0"/>
        <v/>
      </c>
      <c r="L17" s="164"/>
    </row>
    <row r="18" ht="15.75" customHeight="1" spans="1:12">
      <c r="A18" s="164"/>
      <c r="B18" s="267"/>
      <c r="C18" s="158"/>
      <c r="D18" s="158"/>
      <c r="E18" s="156"/>
      <c r="F18" s="156"/>
      <c r="G18" s="784"/>
      <c r="H18" s="159"/>
      <c r="I18" s="740"/>
      <c r="J18" s="159"/>
      <c r="K18" s="159" t="str">
        <f t="shared" si="0"/>
        <v/>
      </c>
      <c r="L18" s="164"/>
    </row>
    <row r="19" ht="15.75" customHeight="1" spans="1:12">
      <c r="A19" s="164"/>
      <c r="B19" s="267"/>
      <c r="C19" s="158"/>
      <c r="D19" s="158"/>
      <c r="E19" s="156"/>
      <c r="F19" s="156"/>
      <c r="G19" s="784"/>
      <c r="H19" s="159"/>
      <c r="I19" s="740"/>
      <c r="J19" s="159"/>
      <c r="K19" s="159" t="str">
        <f t="shared" si="0"/>
        <v/>
      </c>
      <c r="L19" s="164"/>
    </row>
    <row r="20" ht="15.75" customHeight="1" spans="1:12">
      <c r="A20" s="164"/>
      <c r="B20" s="267"/>
      <c r="C20" s="158"/>
      <c r="D20" s="158"/>
      <c r="E20" s="156"/>
      <c r="F20" s="156"/>
      <c r="G20" s="784"/>
      <c r="H20" s="159"/>
      <c r="I20" s="740"/>
      <c r="J20" s="159"/>
      <c r="K20" s="159" t="str">
        <f t="shared" si="0"/>
        <v/>
      </c>
      <c r="L20" s="164"/>
    </row>
    <row r="21" ht="15.75" customHeight="1" spans="1:12">
      <c r="A21" s="164"/>
      <c r="B21" s="267"/>
      <c r="C21" s="158"/>
      <c r="D21" s="158"/>
      <c r="E21" s="156"/>
      <c r="F21" s="156"/>
      <c r="G21" s="784"/>
      <c r="H21" s="159"/>
      <c r="I21" s="740"/>
      <c r="J21" s="159"/>
      <c r="K21" s="159" t="str">
        <f t="shared" si="0"/>
        <v/>
      </c>
      <c r="L21" s="164"/>
    </row>
    <row r="22" ht="15.75" customHeight="1" spans="1:12">
      <c r="A22" s="164"/>
      <c r="B22" s="267"/>
      <c r="C22" s="158"/>
      <c r="D22" s="158"/>
      <c r="E22" s="156"/>
      <c r="F22" s="156"/>
      <c r="G22" s="784"/>
      <c r="H22" s="159"/>
      <c r="I22" s="740"/>
      <c r="J22" s="159"/>
      <c r="K22" s="159" t="str">
        <f t="shared" si="0"/>
        <v/>
      </c>
      <c r="L22" s="164"/>
    </row>
    <row r="23" ht="15.75" customHeight="1" spans="1:12">
      <c r="A23" s="164"/>
      <c r="B23" s="267"/>
      <c r="C23" s="158"/>
      <c r="D23" s="158"/>
      <c r="E23" s="156"/>
      <c r="F23" s="156"/>
      <c r="G23" s="784"/>
      <c r="H23" s="159"/>
      <c r="I23" s="740"/>
      <c r="J23" s="159"/>
      <c r="K23" s="159" t="str">
        <f t="shared" si="0"/>
        <v/>
      </c>
      <c r="L23" s="164"/>
    </row>
    <row r="24" ht="15.75" customHeight="1" spans="1:12">
      <c r="A24" s="164"/>
      <c r="B24" s="267"/>
      <c r="C24" s="158"/>
      <c r="D24" s="158"/>
      <c r="E24" s="156"/>
      <c r="F24" s="156"/>
      <c r="G24" s="784"/>
      <c r="H24" s="159"/>
      <c r="I24" s="740"/>
      <c r="J24" s="159"/>
      <c r="K24" s="159" t="str">
        <f t="shared" si="0"/>
        <v/>
      </c>
      <c r="L24" s="164"/>
    </row>
    <row r="25" ht="15.75" customHeight="1" spans="1:12">
      <c r="A25" s="164"/>
      <c r="B25" s="267"/>
      <c r="C25" s="158"/>
      <c r="D25" s="158"/>
      <c r="E25" s="156"/>
      <c r="F25" s="156"/>
      <c r="G25" s="784"/>
      <c r="H25" s="159"/>
      <c r="I25" s="740"/>
      <c r="J25" s="159"/>
      <c r="K25" s="159" t="str">
        <f t="shared" si="0"/>
        <v/>
      </c>
      <c r="L25" s="164"/>
    </row>
    <row r="26" ht="15.75" customHeight="1" spans="1:12">
      <c r="A26" s="164"/>
      <c r="B26" s="267"/>
      <c r="C26" s="158"/>
      <c r="D26" s="158"/>
      <c r="E26" s="156"/>
      <c r="F26" s="156"/>
      <c r="G26" s="784"/>
      <c r="H26" s="159"/>
      <c r="I26" s="740"/>
      <c r="J26" s="159"/>
      <c r="K26" s="159" t="str">
        <f t="shared" si="0"/>
        <v/>
      </c>
      <c r="L26" s="164"/>
    </row>
    <row r="27" ht="15.75" customHeight="1" spans="1:12">
      <c r="A27" s="161" t="s">
        <v>1017</v>
      </c>
      <c r="B27" s="227"/>
      <c r="C27" s="158"/>
      <c r="D27" s="158"/>
      <c r="E27" s="156"/>
      <c r="F27" s="156"/>
      <c r="G27" s="784">
        <f>SUM(G6:G26)</f>
        <v>0</v>
      </c>
      <c r="H27" s="159"/>
      <c r="I27" s="740">
        <f>SUM(I6:I26)</f>
        <v>0</v>
      </c>
      <c r="J27" s="159">
        <f>SUM(J6:J26)</f>
        <v>0</v>
      </c>
      <c r="K27" s="159" t="str">
        <f t="shared" si="0"/>
        <v/>
      </c>
      <c r="L27" s="164"/>
    </row>
    <row r="28" ht="15.75" customHeight="1" spans="1:14">
      <c r="A28" s="161" t="s">
        <v>422</v>
      </c>
      <c r="B28" s="227"/>
      <c r="C28" s="158"/>
      <c r="D28" s="158"/>
      <c r="E28" s="156"/>
      <c r="F28" s="156"/>
      <c r="G28" s="159"/>
      <c r="H28" s="208"/>
      <c r="I28" s="159">
        <f>G28+H28</f>
        <v>0</v>
      </c>
      <c r="J28" s="159">
        <f>I28</f>
        <v>0</v>
      </c>
      <c r="K28" s="159" t="str">
        <f t="shared" si="0"/>
        <v/>
      </c>
      <c r="L28" s="156"/>
      <c r="M28" s="138"/>
      <c r="N28" s="138"/>
    </row>
    <row r="29" ht="15.75" customHeight="1" spans="1:14">
      <c r="A29" s="161" t="s">
        <v>984</v>
      </c>
      <c r="B29" s="227"/>
      <c r="C29" s="158"/>
      <c r="D29" s="158"/>
      <c r="E29" s="156"/>
      <c r="F29" s="156"/>
      <c r="G29" s="159">
        <f>G27-G28</f>
        <v>0</v>
      </c>
      <c r="H29" s="208"/>
      <c r="I29" s="159">
        <f>I27-I28</f>
        <v>0</v>
      </c>
      <c r="J29" s="159">
        <f>J27-J28</f>
        <v>0</v>
      </c>
      <c r="K29" s="159" t="str">
        <f t="shared" si="0"/>
        <v/>
      </c>
      <c r="L29" s="156"/>
      <c r="M29" s="138"/>
      <c r="N29" s="138"/>
    </row>
    <row r="30" ht="15.75" customHeight="1" spans="1:11">
      <c r="A30" s="169" t="str">
        <f>封面!D11&amp;封面!G11</f>
        <v>产权持有单位填表人：丁旭伟</v>
      </c>
      <c r="G30" s="150"/>
      <c r="H30" s="150"/>
      <c r="I30" s="150"/>
      <c r="J30" s="150" t="str">
        <f>"评估人员："&amp;封面!G20</f>
        <v>评估人员：江宛烨</v>
      </c>
      <c r="K30" s="150"/>
    </row>
    <row r="31" ht="15.75" customHeight="1" spans="1:11">
      <c r="A31" s="139" t="str">
        <f>CONCATENATE(封面!D13,封面!F13,封面!G13,封面!H13,封面!I13,封面!J13,封面!K13)</f>
        <v>填表日期：2023年11月7日</v>
      </c>
      <c r="G31" s="150"/>
      <c r="H31" s="150"/>
      <c r="I31" s="150"/>
      <c r="J31" s="150"/>
      <c r="K31" s="150"/>
    </row>
  </sheetData>
  <mergeCells count="18">
    <mergeCell ref="A2:L2"/>
    <mergeCell ref="A3:L3"/>
    <mergeCell ref="M5:N5"/>
    <mergeCell ref="A27:B27"/>
    <mergeCell ref="A28:B28"/>
    <mergeCell ref="A29:B29"/>
    <mergeCell ref="A5:A6"/>
    <mergeCell ref="B5:B6"/>
    <mergeCell ref="C5:C6"/>
    <mergeCell ref="D5:D6"/>
    <mergeCell ref="E5:E6"/>
    <mergeCell ref="F5:F6"/>
    <mergeCell ref="G5:G6"/>
    <mergeCell ref="H5:H6"/>
    <mergeCell ref="I5:I6"/>
    <mergeCell ref="J5:J6"/>
    <mergeCell ref="K5:K6"/>
    <mergeCell ref="L5:L6"/>
  </mergeCells>
  <hyperlinks>
    <hyperlink ref="A1" location="索引目录!D26" display="返回索引页"/>
    <hyperlink ref="B1" location="流动汇总!B15" display="返回"/>
  </hyperlinks>
  <pageMargins left="0.707638888888889" right="0.707638888888889" top="0.747916666666667" bottom="0.747916666666667" header="0.313888888888889" footer="0.313888888888889"/>
  <pageSetup paperSize="9" scale="89" orientation="landscape"/>
  <headerFooter alignWithMargins="0">
    <oddHeader>&amp;R&amp;"宋体,常规"表&amp;"Times New Roman,常规"3-9-11
&amp;"宋体,常规"共&amp;"Times New Roman,常规"&amp;N&amp;"宋体,常规"页第&amp;"Times New Roman,常规"&amp;P&amp;"宋体,常规"页</oddHead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AF35"/>
  <sheetViews>
    <sheetView workbookViewId="0">
      <selection activeCell="L19" sqref="L19"/>
    </sheetView>
  </sheetViews>
  <sheetFormatPr defaultColWidth="9" defaultRowHeight="15.75"/>
  <cols>
    <col min="1" max="1" width="5" style="259" customWidth="1"/>
    <col min="2" max="6" width="8.66666666666667" style="139" customWidth="1"/>
    <col min="7" max="7" width="4.66666666666667" style="139" customWidth="1"/>
    <col min="8" max="8" width="6.66666666666667" style="139" customWidth="1"/>
    <col min="9" max="9" width="7.66666666666667" style="139" customWidth="1"/>
    <col min="10" max="21" width="7" style="766" customWidth="1" outlineLevel="1"/>
    <col min="22" max="22" width="6.91666666666667" style="766" customWidth="1" outlineLevel="1"/>
    <col min="23" max="23" width="10.6666666666667" style="766" customWidth="1" outlineLevel="1"/>
    <col min="24" max="24" width="8.66666666666667" style="766" customWidth="1" outlineLevel="1"/>
    <col min="25" max="25" width="15.4166666666667" style="766" customWidth="1" outlineLevel="1"/>
    <col min="26" max="26" width="17.4166666666667" style="766" customWidth="1" outlineLevel="1"/>
    <col min="27" max="27" width="10.6666666666667" style="766" customWidth="1"/>
    <col min="28" max="28" width="8.66666666666667" style="766" customWidth="1"/>
    <col min="29" max="29" width="10.6666666666667" style="766" customWidth="1"/>
    <col min="30" max="30" width="8.66666666666667" style="766" customWidth="1"/>
    <col min="31" max="31" width="6" style="766" customWidth="1"/>
    <col min="32" max="32" width="9" style="139"/>
  </cols>
  <sheetData>
    <row r="1" spans="1:2">
      <c r="A1" s="260" t="s">
        <v>1024</v>
      </c>
      <c r="B1" s="261" t="s">
        <v>1025</v>
      </c>
    </row>
    <row r="2" ht="22.5" spans="1:32">
      <c r="A2" s="148" t="s">
        <v>1026</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row>
    <row r="3" spans="1:32">
      <c r="A3" s="233" t="str">
        <f>CONCATENATE(封面!D9,封面!F9,封面!G9,封面!H9,封面!I9,封面!J9,封面!K9)</f>
        <v>评估基准日：2023年9月30日</v>
      </c>
      <c r="B3" s="233"/>
      <c r="C3" s="233"/>
      <c r="D3" s="233"/>
      <c r="E3" s="233"/>
      <c r="F3" s="233"/>
      <c r="G3" s="233"/>
      <c r="H3" s="233"/>
      <c r="I3" s="233"/>
      <c r="J3" s="233"/>
      <c r="K3" s="233"/>
      <c r="L3" s="233"/>
      <c r="M3" s="233"/>
      <c r="N3" s="233"/>
      <c r="O3" s="233"/>
      <c r="P3" s="233"/>
      <c r="Q3" s="233"/>
      <c r="R3" s="233"/>
      <c r="S3" s="233"/>
      <c r="T3" s="233"/>
      <c r="U3" s="233"/>
      <c r="V3" s="233"/>
      <c r="W3" s="138"/>
      <c r="X3" s="138"/>
      <c r="Y3" s="138"/>
      <c r="Z3" s="138"/>
      <c r="AA3" s="138"/>
      <c r="AB3" s="138"/>
      <c r="AC3" s="138"/>
      <c r="AD3" s="138"/>
      <c r="AE3" s="138"/>
      <c r="AF3" s="138"/>
    </row>
    <row r="4" spans="1:32">
      <c r="A4" s="763"/>
      <c r="B4" s="233"/>
      <c r="C4" s="233"/>
      <c r="D4" s="233"/>
      <c r="E4" s="233"/>
      <c r="F4" s="233"/>
      <c r="G4" s="233"/>
      <c r="H4" s="233"/>
      <c r="I4" s="233"/>
      <c r="J4" s="769"/>
      <c r="K4" s="769"/>
      <c r="L4" s="769"/>
      <c r="M4" s="769"/>
      <c r="N4" s="769"/>
      <c r="O4" s="769"/>
      <c r="P4" s="769"/>
      <c r="Q4" s="769"/>
      <c r="R4" s="769"/>
      <c r="S4" s="769"/>
      <c r="T4" s="769"/>
      <c r="U4" s="769"/>
      <c r="V4" s="769"/>
      <c r="W4" s="769"/>
      <c r="X4" s="769"/>
      <c r="Y4" s="769"/>
      <c r="Z4" s="769"/>
      <c r="AA4" s="769"/>
      <c r="AB4" s="769"/>
      <c r="AC4" s="769"/>
      <c r="AD4" s="769"/>
      <c r="AE4" s="769"/>
      <c r="AF4" s="235"/>
    </row>
    <row r="5" spans="1:32">
      <c r="A5" s="259" t="str">
        <f>封面!D7&amp;封面!F7</f>
        <v>产权持有人：杭州汽轮新能源有限公司</v>
      </c>
      <c r="AF5" s="235" t="s">
        <v>1027</v>
      </c>
    </row>
    <row r="6" spans="1:32">
      <c r="A6" s="767" t="s">
        <v>183</v>
      </c>
      <c r="B6" s="263" t="s">
        <v>1028</v>
      </c>
      <c r="C6" s="264" t="s">
        <v>1029</v>
      </c>
      <c r="D6" s="263" t="s">
        <v>1030</v>
      </c>
      <c r="E6" s="265" t="s">
        <v>1031</v>
      </c>
      <c r="F6" s="265" t="s">
        <v>1032</v>
      </c>
      <c r="G6" s="266" t="s">
        <v>1033</v>
      </c>
      <c r="H6" s="266" t="s">
        <v>1034</v>
      </c>
      <c r="I6" s="263" t="s">
        <v>1035</v>
      </c>
      <c r="J6" s="770" t="s">
        <v>1036</v>
      </c>
      <c r="K6" s="770"/>
      <c r="L6" s="770"/>
      <c r="M6" s="770"/>
      <c r="N6" s="770"/>
      <c r="O6" s="770"/>
      <c r="P6" s="771" t="s">
        <v>1037</v>
      </c>
      <c r="Q6" s="770" t="s">
        <v>1038</v>
      </c>
      <c r="R6" s="770" t="s">
        <v>1039</v>
      </c>
      <c r="S6" s="770" t="s">
        <v>1040</v>
      </c>
      <c r="T6" s="770" t="s">
        <v>1041</v>
      </c>
      <c r="U6" s="770" t="s">
        <v>1042</v>
      </c>
      <c r="V6" s="770" t="s">
        <v>1043</v>
      </c>
      <c r="W6" s="774" t="s">
        <v>1044</v>
      </c>
      <c r="X6" s="775" t="s">
        <v>387</v>
      </c>
      <c r="Y6" s="775" t="s">
        <v>1045</v>
      </c>
      <c r="Z6" s="775" t="s">
        <v>1046</v>
      </c>
      <c r="AA6" s="774" t="s">
        <v>1047</v>
      </c>
      <c r="AB6" s="778" t="s">
        <v>387</v>
      </c>
      <c r="AC6" s="774" t="s">
        <v>1048</v>
      </c>
      <c r="AD6" s="779" t="s">
        <v>1049</v>
      </c>
      <c r="AE6" s="780" t="s">
        <v>293</v>
      </c>
      <c r="AF6" s="156" t="s">
        <v>1050</v>
      </c>
    </row>
    <row r="7" spans="1:32">
      <c r="A7" s="768"/>
      <c r="B7" s="263"/>
      <c r="C7" s="264"/>
      <c r="D7" s="263"/>
      <c r="E7" s="265"/>
      <c r="F7" s="265"/>
      <c r="G7" s="266"/>
      <c r="H7" s="266"/>
      <c r="I7" s="263"/>
      <c r="J7" s="770" t="s">
        <v>1051</v>
      </c>
      <c r="K7" s="770" t="s">
        <v>1052</v>
      </c>
      <c r="L7" s="770" t="s">
        <v>1053</v>
      </c>
      <c r="M7" s="770" t="s">
        <v>1054</v>
      </c>
      <c r="N7" s="771" t="s">
        <v>1055</v>
      </c>
      <c r="O7" s="770" t="s">
        <v>1056</v>
      </c>
      <c r="P7" s="770"/>
      <c r="Q7" s="770"/>
      <c r="R7" s="770"/>
      <c r="S7" s="770"/>
      <c r="T7" s="770"/>
      <c r="U7" s="770"/>
      <c r="V7" s="770"/>
      <c r="W7" s="774"/>
      <c r="X7" s="774"/>
      <c r="Y7" s="774"/>
      <c r="Z7" s="774"/>
      <c r="AA7" s="774"/>
      <c r="AB7" s="780"/>
      <c r="AC7" s="774"/>
      <c r="AD7" s="781"/>
      <c r="AE7" s="780"/>
      <c r="AF7" s="156"/>
    </row>
    <row r="8" spans="1:32">
      <c r="A8" s="186" t="str">
        <f>IF(B8="","",COUNT(A$7:A7)+1)</f>
        <v/>
      </c>
      <c r="B8" s="267" t="s">
        <v>1057</v>
      </c>
      <c r="C8" s="268" t="s">
        <v>1057</v>
      </c>
      <c r="D8" s="269" t="s">
        <v>1057</v>
      </c>
      <c r="E8" s="270" t="s">
        <v>1057</v>
      </c>
      <c r="F8" s="270" t="s">
        <v>1057</v>
      </c>
      <c r="G8" s="271"/>
      <c r="H8" s="271"/>
      <c r="I8" s="270"/>
      <c r="J8" s="772"/>
      <c r="K8" s="772"/>
      <c r="L8" s="772"/>
      <c r="M8" s="772"/>
      <c r="N8" s="772"/>
      <c r="O8" s="773" t="str">
        <f>IF(B8="","",SUM(J8:N8))</f>
        <v/>
      </c>
      <c r="P8" s="772"/>
      <c r="Q8" s="772"/>
      <c r="R8" s="772"/>
      <c r="S8" s="772"/>
      <c r="T8" s="772"/>
      <c r="U8" s="772"/>
      <c r="V8" s="772"/>
      <c r="W8" s="776" t="str">
        <f>IF(B8="","",O8-P8)</f>
        <v/>
      </c>
      <c r="X8" s="772"/>
      <c r="Y8" s="773"/>
      <c r="Z8" s="772"/>
      <c r="AA8" s="773" t="str">
        <f>IFERROR(W8+Y8,"")</f>
        <v/>
      </c>
      <c r="AB8" s="772" t="str">
        <f>IF(B8="","",X8+Z8)</f>
        <v/>
      </c>
      <c r="AC8" s="772"/>
      <c r="AD8" s="772" t="str">
        <f>IF(B8="","",IF(BB$3="是",AB8,""))</f>
        <v/>
      </c>
      <c r="AE8" s="772" t="str">
        <f>IFERROR(((AC8-AD8)-(AA8-AB8))/(AA8-AB8)*100,"")</f>
        <v/>
      </c>
      <c r="AF8" s="279" t="s">
        <v>1057</v>
      </c>
    </row>
    <row r="9" spans="1:32">
      <c r="A9" s="186" t="str">
        <f>IF(B9="","",COUNT(A$7:A8)+1)</f>
        <v/>
      </c>
      <c r="B9" s="267" t="s">
        <v>1057</v>
      </c>
      <c r="C9" s="268" t="s">
        <v>1057</v>
      </c>
      <c r="D9" s="269" t="s">
        <v>1057</v>
      </c>
      <c r="E9" s="270" t="s">
        <v>1057</v>
      </c>
      <c r="F9" s="270" t="s">
        <v>1057</v>
      </c>
      <c r="G9" s="271"/>
      <c r="H9" s="271"/>
      <c r="I9" s="270"/>
      <c r="J9" s="772"/>
      <c r="K9" s="772"/>
      <c r="L9" s="772"/>
      <c r="M9" s="772"/>
      <c r="N9" s="772"/>
      <c r="O9" s="773" t="str">
        <f t="shared" ref="O9:O27" si="0">IF(B9="","",SUM(J9:N9))</f>
        <v/>
      </c>
      <c r="P9" s="772"/>
      <c r="Q9" s="772"/>
      <c r="R9" s="772"/>
      <c r="S9" s="772"/>
      <c r="T9" s="772"/>
      <c r="U9" s="772"/>
      <c r="V9" s="772"/>
      <c r="W9" s="776" t="str">
        <f t="shared" ref="W9:W27" si="1">IF(B9="","",O9-P9)</f>
        <v/>
      </c>
      <c r="X9" s="772"/>
      <c r="Y9" s="772"/>
      <c r="Z9" s="772"/>
      <c r="AA9" s="773" t="str">
        <f t="shared" ref="AA9:AA27" si="2">IFERROR(W9+Y9,"")</f>
        <v/>
      </c>
      <c r="AB9" s="772" t="str">
        <f t="shared" ref="AB9:AB27" si="3">IF(B9="","",X9+Z9)</f>
        <v/>
      </c>
      <c r="AC9" s="772"/>
      <c r="AD9" s="772" t="str">
        <f t="shared" ref="AD9:AD27" si="4">IF(B9="","",IF(BB$3="是",AB9,""))</f>
        <v/>
      </c>
      <c r="AE9" s="772" t="str">
        <f t="shared" ref="AE9:AE31" si="5">IFERROR(((AC9-AD9)-(AA9-AB9))/(AA9-AB9)*100,"")</f>
        <v/>
      </c>
      <c r="AF9" s="279" t="s">
        <v>1057</v>
      </c>
    </row>
    <row r="10" spans="1:32">
      <c r="A10" s="186" t="str">
        <f>IF(B10="","",COUNT(A$7:A9)+1)</f>
        <v/>
      </c>
      <c r="B10" s="267" t="s">
        <v>1057</v>
      </c>
      <c r="C10" s="268" t="s">
        <v>1057</v>
      </c>
      <c r="D10" s="269" t="s">
        <v>1057</v>
      </c>
      <c r="E10" s="270" t="s">
        <v>1057</v>
      </c>
      <c r="F10" s="270" t="s">
        <v>1057</v>
      </c>
      <c r="G10" s="271"/>
      <c r="H10" s="271"/>
      <c r="I10" s="270"/>
      <c r="J10" s="772"/>
      <c r="K10" s="772"/>
      <c r="L10" s="772"/>
      <c r="M10" s="772"/>
      <c r="N10" s="772"/>
      <c r="O10" s="773" t="str">
        <f t="shared" si="0"/>
        <v/>
      </c>
      <c r="P10" s="772"/>
      <c r="Q10" s="772"/>
      <c r="R10" s="772"/>
      <c r="S10" s="772"/>
      <c r="T10" s="772"/>
      <c r="U10" s="772"/>
      <c r="V10" s="772"/>
      <c r="W10" s="776" t="str">
        <f t="shared" si="1"/>
        <v/>
      </c>
      <c r="X10" s="772"/>
      <c r="Y10" s="772"/>
      <c r="Z10" s="772"/>
      <c r="AA10" s="773" t="str">
        <f t="shared" si="2"/>
        <v/>
      </c>
      <c r="AB10" s="772" t="str">
        <f t="shared" si="3"/>
        <v/>
      </c>
      <c r="AC10" s="772"/>
      <c r="AD10" s="772" t="str">
        <f t="shared" si="4"/>
        <v/>
      </c>
      <c r="AE10" s="772" t="str">
        <f t="shared" si="5"/>
        <v/>
      </c>
      <c r="AF10" s="279" t="s">
        <v>1057</v>
      </c>
    </row>
    <row r="11" spans="1:32">
      <c r="A11" s="186" t="str">
        <f>IF(B11="","",COUNT(A$7:A10)+1)</f>
        <v/>
      </c>
      <c r="B11" s="267" t="s">
        <v>1057</v>
      </c>
      <c r="C11" s="268" t="s">
        <v>1057</v>
      </c>
      <c r="D11" s="269" t="s">
        <v>1057</v>
      </c>
      <c r="E11" s="270" t="s">
        <v>1057</v>
      </c>
      <c r="F11" s="270" t="s">
        <v>1057</v>
      </c>
      <c r="G11" s="271"/>
      <c r="H11" s="271"/>
      <c r="I11" s="270"/>
      <c r="J11" s="772"/>
      <c r="K11" s="772"/>
      <c r="L11" s="772"/>
      <c r="M11" s="772"/>
      <c r="N11" s="772"/>
      <c r="O11" s="773" t="str">
        <f t="shared" si="0"/>
        <v/>
      </c>
      <c r="P11" s="772"/>
      <c r="Q11" s="772"/>
      <c r="R11" s="772"/>
      <c r="S11" s="772"/>
      <c r="T11" s="772"/>
      <c r="U11" s="772"/>
      <c r="V11" s="772"/>
      <c r="W11" s="776" t="str">
        <f t="shared" si="1"/>
        <v/>
      </c>
      <c r="X11" s="772"/>
      <c r="Y11" s="772"/>
      <c r="Z11" s="772"/>
      <c r="AA11" s="773" t="str">
        <f t="shared" si="2"/>
        <v/>
      </c>
      <c r="AB11" s="772" t="str">
        <f t="shared" si="3"/>
        <v/>
      </c>
      <c r="AC11" s="772"/>
      <c r="AD11" s="772" t="str">
        <f t="shared" si="4"/>
        <v/>
      </c>
      <c r="AE11" s="772" t="str">
        <f t="shared" si="5"/>
        <v/>
      </c>
      <c r="AF11" s="279" t="s">
        <v>1057</v>
      </c>
    </row>
    <row r="12" spans="1:32">
      <c r="A12" s="186" t="str">
        <f>IF(B12="","",COUNT(A$7:A11)+1)</f>
        <v/>
      </c>
      <c r="B12" s="267" t="s">
        <v>1057</v>
      </c>
      <c r="C12" s="268" t="s">
        <v>1057</v>
      </c>
      <c r="D12" s="269" t="s">
        <v>1057</v>
      </c>
      <c r="E12" s="270" t="s">
        <v>1057</v>
      </c>
      <c r="F12" s="270" t="s">
        <v>1057</v>
      </c>
      <c r="G12" s="271"/>
      <c r="H12" s="271"/>
      <c r="I12" s="270"/>
      <c r="J12" s="772"/>
      <c r="K12" s="772"/>
      <c r="L12" s="772"/>
      <c r="M12" s="772"/>
      <c r="N12" s="772"/>
      <c r="O12" s="773" t="str">
        <f t="shared" si="0"/>
        <v/>
      </c>
      <c r="P12" s="772"/>
      <c r="Q12" s="772"/>
      <c r="R12" s="772"/>
      <c r="S12" s="772"/>
      <c r="T12" s="772"/>
      <c r="U12" s="772"/>
      <c r="V12" s="772"/>
      <c r="W12" s="776" t="str">
        <f t="shared" si="1"/>
        <v/>
      </c>
      <c r="X12" s="772"/>
      <c r="Y12" s="772"/>
      <c r="Z12" s="772"/>
      <c r="AA12" s="773" t="str">
        <f t="shared" si="2"/>
        <v/>
      </c>
      <c r="AB12" s="772" t="str">
        <f t="shared" si="3"/>
        <v/>
      </c>
      <c r="AC12" s="772"/>
      <c r="AD12" s="772" t="str">
        <f t="shared" si="4"/>
        <v/>
      </c>
      <c r="AE12" s="772" t="str">
        <f t="shared" si="5"/>
        <v/>
      </c>
      <c r="AF12" s="279" t="s">
        <v>1057</v>
      </c>
    </row>
    <row r="13" spans="1:32">
      <c r="A13" s="186" t="str">
        <f>IF(B13="","",COUNT(A$7:A12)+1)</f>
        <v/>
      </c>
      <c r="B13" s="267" t="s">
        <v>1057</v>
      </c>
      <c r="C13" s="268" t="s">
        <v>1057</v>
      </c>
      <c r="D13" s="269" t="s">
        <v>1057</v>
      </c>
      <c r="E13" s="270" t="s">
        <v>1057</v>
      </c>
      <c r="F13" s="270" t="s">
        <v>1057</v>
      </c>
      <c r="G13" s="271"/>
      <c r="H13" s="271"/>
      <c r="I13" s="270"/>
      <c r="J13" s="772"/>
      <c r="K13" s="772"/>
      <c r="L13" s="772"/>
      <c r="M13" s="772"/>
      <c r="N13" s="772"/>
      <c r="O13" s="773" t="str">
        <f t="shared" si="0"/>
        <v/>
      </c>
      <c r="P13" s="772"/>
      <c r="Q13" s="772"/>
      <c r="R13" s="772"/>
      <c r="S13" s="772"/>
      <c r="T13" s="772"/>
      <c r="U13" s="772"/>
      <c r="V13" s="772"/>
      <c r="W13" s="776" t="str">
        <f t="shared" si="1"/>
        <v/>
      </c>
      <c r="X13" s="772"/>
      <c r="Y13" s="772"/>
      <c r="Z13" s="772"/>
      <c r="AA13" s="773" t="str">
        <f t="shared" si="2"/>
        <v/>
      </c>
      <c r="AB13" s="772" t="str">
        <f t="shared" si="3"/>
        <v/>
      </c>
      <c r="AC13" s="772"/>
      <c r="AD13" s="772" t="str">
        <f t="shared" si="4"/>
        <v/>
      </c>
      <c r="AE13" s="772" t="str">
        <f t="shared" si="5"/>
        <v/>
      </c>
      <c r="AF13" s="279" t="s">
        <v>1057</v>
      </c>
    </row>
    <row r="14" spans="1:32">
      <c r="A14" s="186" t="str">
        <f>IF(B14="","",COUNT(A$7:A13)+1)</f>
        <v/>
      </c>
      <c r="B14" s="267" t="s">
        <v>1057</v>
      </c>
      <c r="C14" s="268" t="s">
        <v>1057</v>
      </c>
      <c r="D14" s="269" t="s">
        <v>1057</v>
      </c>
      <c r="E14" s="270" t="s">
        <v>1057</v>
      </c>
      <c r="F14" s="270" t="s">
        <v>1057</v>
      </c>
      <c r="G14" s="271"/>
      <c r="H14" s="271"/>
      <c r="I14" s="270"/>
      <c r="J14" s="772"/>
      <c r="K14" s="772"/>
      <c r="L14" s="772"/>
      <c r="M14" s="772"/>
      <c r="N14" s="772"/>
      <c r="O14" s="773" t="str">
        <f t="shared" si="0"/>
        <v/>
      </c>
      <c r="P14" s="772"/>
      <c r="Q14" s="772"/>
      <c r="R14" s="772"/>
      <c r="S14" s="772"/>
      <c r="T14" s="772"/>
      <c r="U14" s="772"/>
      <c r="V14" s="772"/>
      <c r="W14" s="776" t="str">
        <f t="shared" si="1"/>
        <v/>
      </c>
      <c r="X14" s="772"/>
      <c r="Y14" s="772"/>
      <c r="Z14" s="772"/>
      <c r="AA14" s="773" t="str">
        <f t="shared" si="2"/>
        <v/>
      </c>
      <c r="AB14" s="772" t="str">
        <f t="shared" si="3"/>
        <v/>
      </c>
      <c r="AC14" s="772"/>
      <c r="AD14" s="772" t="str">
        <f t="shared" si="4"/>
        <v/>
      </c>
      <c r="AE14" s="772" t="str">
        <f t="shared" si="5"/>
        <v/>
      </c>
      <c r="AF14" s="279" t="s">
        <v>1057</v>
      </c>
    </row>
    <row r="15" spans="1:32">
      <c r="A15" s="186" t="str">
        <f>IF(B15="","",COUNT(A$7:A14)+1)</f>
        <v/>
      </c>
      <c r="B15" s="267" t="s">
        <v>1057</v>
      </c>
      <c r="C15" s="268" t="s">
        <v>1057</v>
      </c>
      <c r="D15" s="269" t="s">
        <v>1057</v>
      </c>
      <c r="E15" s="270" t="s">
        <v>1057</v>
      </c>
      <c r="F15" s="270" t="s">
        <v>1057</v>
      </c>
      <c r="G15" s="271"/>
      <c r="H15" s="271"/>
      <c r="I15" s="270"/>
      <c r="J15" s="772"/>
      <c r="K15" s="772"/>
      <c r="L15" s="772"/>
      <c r="M15" s="772"/>
      <c r="N15" s="772"/>
      <c r="O15" s="773" t="str">
        <f t="shared" si="0"/>
        <v/>
      </c>
      <c r="P15" s="772"/>
      <c r="Q15" s="772"/>
      <c r="R15" s="772"/>
      <c r="S15" s="772"/>
      <c r="T15" s="772"/>
      <c r="U15" s="772"/>
      <c r="V15" s="772"/>
      <c r="W15" s="776" t="str">
        <f t="shared" si="1"/>
        <v/>
      </c>
      <c r="X15" s="772"/>
      <c r="Y15" s="772"/>
      <c r="Z15" s="772"/>
      <c r="AA15" s="773" t="str">
        <f t="shared" si="2"/>
        <v/>
      </c>
      <c r="AB15" s="772" t="str">
        <f t="shared" si="3"/>
        <v/>
      </c>
      <c r="AC15" s="772"/>
      <c r="AD15" s="772" t="str">
        <f t="shared" si="4"/>
        <v/>
      </c>
      <c r="AE15" s="772" t="str">
        <f t="shared" si="5"/>
        <v/>
      </c>
      <c r="AF15" s="279" t="s">
        <v>1057</v>
      </c>
    </row>
    <row r="16" spans="1:32">
      <c r="A16" s="186" t="str">
        <f>IF(B16="","",COUNT(A$7:A15)+1)</f>
        <v/>
      </c>
      <c r="B16" s="267" t="s">
        <v>1057</v>
      </c>
      <c r="C16" s="268" t="s">
        <v>1057</v>
      </c>
      <c r="D16" s="269" t="s">
        <v>1057</v>
      </c>
      <c r="E16" s="270" t="s">
        <v>1057</v>
      </c>
      <c r="F16" s="270" t="s">
        <v>1057</v>
      </c>
      <c r="G16" s="271"/>
      <c r="H16" s="271"/>
      <c r="I16" s="270"/>
      <c r="J16" s="772"/>
      <c r="K16" s="772"/>
      <c r="L16" s="772"/>
      <c r="M16" s="772"/>
      <c r="N16" s="772"/>
      <c r="O16" s="773" t="str">
        <f t="shared" si="0"/>
        <v/>
      </c>
      <c r="P16" s="772"/>
      <c r="Q16" s="772"/>
      <c r="R16" s="772"/>
      <c r="S16" s="772"/>
      <c r="T16" s="772"/>
      <c r="U16" s="772"/>
      <c r="V16" s="772"/>
      <c r="W16" s="776" t="str">
        <f t="shared" si="1"/>
        <v/>
      </c>
      <c r="X16" s="772"/>
      <c r="Y16" s="772"/>
      <c r="Z16" s="772"/>
      <c r="AA16" s="773" t="str">
        <f t="shared" si="2"/>
        <v/>
      </c>
      <c r="AB16" s="772" t="str">
        <f t="shared" si="3"/>
        <v/>
      </c>
      <c r="AC16" s="772"/>
      <c r="AD16" s="772" t="str">
        <f t="shared" si="4"/>
        <v/>
      </c>
      <c r="AE16" s="772" t="str">
        <f t="shared" si="5"/>
        <v/>
      </c>
      <c r="AF16" s="279" t="s">
        <v>1057</v>
      </c>
    </row>
    <row r="17" spans="1:32">
      <c r="A17" s="186" t="str">
        <f>IF(B17="","",COUNT(A$7:A16)+1)</f>
        <v/>
      </c>
      <c r="B17" s="267" t="s">
        <v>1057</v>
      </c>
      <c r="C17" s="268" t="s">
        <v>1057</v>
      </c>
      <c r="D17" s="269" t="s">
        <v>1057</v>
      </c>
      <c r="E17" s="270" t="s">
        <v>1057</v>
      </c>
      <c r="F17" s="270" t="s">
        <v>1057</v>
      </c>
      <c r="G17" s="271"/>
      <c r="H17" s="271"/>
      <c r="I17" s="270"/>
      <c r="J17" s="772"/>
      <c r="K17" s="772"/>
      <c r="L17" s="772"/>
      <c r="M17" s="772"/>
      <c r="N17" s="772"/>
      <c r="O17" s="773" t="str">
        <f t="shared" si="0"/>
        <v/>
      </c>
      <c r="P17" s="772"/>
      <c r="Q17" s="772"/>
      <c r="R17" s="772"/>
      <c r="S17" s="772"/>
      <c r="T17" s="772"/>
      <c r="U17" s="772"/>
      <c r="V17" s="772"/>
      <c r="W17" s="776" t="str">
        <f t="shared" si="1"/>
        <v/>
      </c>
      <c r="X17" s="772"/>
      <c r="Y17" s="772"/>
      <c r="Z17" s="772"/>
      <c r="AA17" s="773" t="str">
        <f t="shared" si="2"/>
        <v/>
      </c>
      <c r="AB17" s="772" t="str">
        <f t="shared" si="3"/>
        <v/>
      </c>
      <c r="AC17" s="772"/>
      <c r="AD17" s="772" t="str">
        <f t="shared" si="4"/>
        <v/>
      </c>
      <c r="AE17" s="772" t="str">
        <f t="shared" si="5"/>
        <v/>
      </c>
      <c r="AF17" s="279" t="s">
        <v>1057</v>
      </c>
    </row>
    <row r="18" spans="1:32">
      <c r="A18" s="186" t="str">
        <f>IF(B18="","",COUNT(A$7:A17)+1)</f>
        <v/>
      </c>
      <c r="B18" s="267" t="s">
        <v>1057</v>
      </c>
      <c r="C18" s="268" t="s">
        <v>1057</v>
      </c>
      <c r="D18" s="269" t="s">
        <v>1057</v>
      </c>
      <c r="E18" s="270" t="s">
        <v>1057</v>
      </c>
      <c r="F18" s="270" t="s">
        <v>1057</v>
      </c>
      <c r="G18" s="271"/>
      <c r="H18" s="271"/>
      <c r="I18" s="270"/>
      <c r="J18" s="772"/>
      <c r="K18" s="772"/>
      <c r="L18" s="772"/>
      <c r="M18" s="772"/>
      <c r="N18" s="772"/>
      <c r="O18" s="773" t="str">
        <f t="shared" si="0"/>
        <v/>
      </c>
      <c r="P18" s="772"/>
      <c r="Q18" s="772"/>
      <c r="R18" s="772"/>
      <c r="S18" s="772"/>
      <c r="T18" s="772"/>
      <c r="U18" s="772"/>
      <c r="V18" s="772"/>
      <c r="W18" s="776" t="str">
        <f t="shared" si="1"/>
        <v/>
      </c>
      <c r="X18" s="772"/>
      <c r="Y18" s="772"/>
      <c r="Z18" s="772"/>
      <c r="AA18" s="773" t="str">
        <f t="shared" si="2"/>
        <v/>
      </c>
      <c r="AB18" s="772" t="str">
        <f t="shared" si="3"/>
        <v/>
      </c>
      <c r="AC18" s="772"/>
      <c r="AD18" s="772" t="str">
        <f t="shared" si="4"/>
        <v/>
      </c>
      <c r="AE18" s="772" t="str">
        <f t="shared" si="5"/>
        <v/>
      </c>
      <c r="AF18" s="279" t="s">
        <v>1057</v>
      </c>
    </row>
    <row r="19" spans="1:32">
      <c r="A19" s="186" t="str">
        <f>IF(B19="","",COUNT(A$7:A18)+1)</f>
        <v/>
      </c>
      <c r="B19" s="267" t="s">
        <v>1057</v>
      </c>
      <c r="C19" s="268" t="s">
        <v>1057</v>
      </c>
      <c r="D19" s="269" t="s">
        <v>1057</v>
      </c>
      <c r="E19" s="270" t="s">
        <v>1057</v>
      </c>
      <c r="F19" s="270" t="s">
        <v>1057</v>
      </c>
      <c r="G19" s="271"/>
      <c r="H19" s="271"/>
      <c r="I19" s="270"/>
      <c r="J19" s="772"/>
      <c r="K19" s="772"/>
      <c r="L19" s="772"/>
      <c r="M19" s="772"/>
      <c r="N19" s="772"/>
      <c r="O19" s="773" t="str">
        <f t="shared" si="0"/>
        <v/>
      </c>
      <c r="P19" s="772"/>
      <c r="Q19" s="772"/>
      <c r="R19" s="772"/>
      <c r="S19" s="772"/>
      <c r="T19" s="772"/>
      <c r="U19" s="772"/>
      <c r="V19" s="772"/>
      <c r="W19" s="776" t="str">
        <f t="shared" si="1"/>
        <v/>
      </c>
      <c r="X19" s="772"/>
      <c r="Y19" s="772"/>
      <c r="Z19" s="772"/>
      <c r="AA19" s="773" t="str">
        <f t="shared" si="2"/>
        <v/>
      </c>
      <c r="AB19" s="772" t="str">
        <f t="shared" si="3"/>
        <v/>
      </c>
      <c r="AC19" s="772"/>
      <c r="AD19" s="772" t="str">
        <f t="shared" si="4"/>
        <v/>
      </c>
      <c r="AE19" s="772" t="str">
        <f t="shared" si="5"/>
        <v/>
      </c>
      <c r="AF19" s="279" t="s">
        <v>1057</v>
      </c>
    </row>
    <row r="20" spans="1:32">
      <c r="A20" s="186" t="str">
        <f>IF(B20="","",COUNT(A$7:A19)+1)</f>
        <v/>
      </c>
      <c r="B20" s="267" t="s">
        <v>1057</v>
      </c>
      <c r="C20" s="268" t="s">
        <v>1057</v>
      </c>
      <c r="D20" s="269" t="s">
        <v>1057</v>
      </c>
      <c r="E20" s="270" t="s">
        <v>1057</v>
      </c>
      <c r="F20" s="270" t="s">
        <v>1057</v>
      </c>
      <c r="G20" s="271"/>
      <c r="H20" s="271"/>
      <c r="I20" s="270"/>
      <c r="J20" s="772"/>
      <c r="K20" s="772"/>
      <c r="L20" s="772"/>
      <c r="M20" s="772"/>
      <c r="N20" s="772"/>
      <c r="O20" s="773" t="str">
        <f t="shared" si="0"/>
        <v/>
      </c>
      <c r="P20" s="772"/>
      <c r="Q20" s="772"/>
      <c r="R20" s="772"/>
      <c r="S20" s="772"/>
      <c r="T20" s="772"/>
      <c r="U20" s="772"/>
      <c r="V20" s="772"/>
      <c r="W20" s="776" t="str">
        <f t="shared" si="1"/>
        <v/>
      </c>
      <c r="X20" s="772"/>
      <c r="Y20" s="772"/>
      <c r="Z20" s="772"/>
      <c r="AA20" s="773" t="str">
        <f t="shared" si="2"/>
        <v/>
      </c>
      <c r="AB20" s="772" t="str">
        <f t="shared" si="3"/>
        <v/>
      </c>
      <c r="AC20" s="772"/>
      <c r="AD20" s="772" t="str">
        <f t="shared" si="4"/>
        <v/>
      </c>
      <c r="AE20" s="772" t="str">
        <f t="shared" si="5"/>
        <v/>
      </c>
      <c r="AF20" s="279" t="s">
        <v>1057</v>
      </c>
    </row>
    <row r="21" spans="1:32">
      <c r="A21" s="186" t="str">
        <f>IF(B21="","",COUNT(A$7:A20)+1)</f>
        <v/>
      </c>
      <c r="B21" s="267" t="s">
        <v>1057</v>
      </c>
      <c r="C21" s="268" t="s">
        <v>1057</v>
      </c>
      <c r="D21" s="269" t="s">
        <v>1057</v>
      </c>
      <c r="E21" s="270" t="s">
        <v>1057</v>
      </c>
      <c r="F21" s="270" t="s">
        <v>1057</v>
      </c>
      <c r="G21" s="271"/>
      <c r="H21" s="271"/>
      <c r="I21" s="270"/>
      <c r="J21" s="772"/>
      <c r="K21" s="772"/>
      <c r="L21" s="772"/>
      <c r="M21" s="772"/>
      <c r="N21" s="772"/>
      <c r="O21" s="773" t="str">
        <f t="shared" si="0"/>
        <v/>
      </c>
      <c r="P21" s="772"/>
      <c r="Q21" s="772"/>
      <c r="R21" s="772"/>
      <c r="S21" s="772"/>
      <c r="T21" s="772"/>
      <c r="U21" s="772"/>
      <c r="V21" s="772"/>
      <c r="W21" s="776" t="str">
        <f t="shared" si="1"/>
        <v/>
      </c>
      <c r="X21" s="772"/>
      <c r="Y21" s="772"/>
      <c r="Z21" s="772"/>
      <c r="AA21" s="773" t="str">
        <f t="shared" si="2"/>
        <v/>
      </c>
      <c r="AB21" s="772" t="str">
        <f t="shared" si="3"/>
        <v/>
      </c>
      <c r="AC21" s="772"/>
      <c r="AD21" s="772" t="str">
        <f t="shared" si="4"/>
        <v/>
      </c>
      <c r="AE21" s="772" t="str">
        <f t="shared" si="5"/>
        <v/>
      </c>
      <c r="AF21" s="279" t="s">
        <v>1057</v>
      </c>
    </row>
    <row r="22" spans="1:32">
      <c r="A22" s="186" t="str">
        <f>IF(B22="","",COUNT(A$7:A21)+1)</f>
        <v/>
      </c>
      <c r="B22" s="267" t="s">
        <v>1057</v>
      </c>
      <c r="C22" s="268" t="s">
        <v>1057</v>
      </c>
      <c r="D22" s="269" t="s">
        <v>1057</v>
      </c>
      <c r="E22" s="270" t="s">
        <v>1057</v>
      </c>
      <c r="F22" s="270" t="s">
        <v>1057</v>
      </c>
      <c r="G22" s="271"/>
      <c r="H22" s="271"/>
      <c r="I22" s="270"/>
      <c r="J22" s="772"/>
      <c r="K22" s="772"/>
      <c r="L22" s="772"/>
      <c r="M22" s="772"/>
      <c r="N22" s="772"/>
      <c r="O22" s="773" t="str">
        <f t="shared" si="0"/>
        <v/>
      </c>
      <c r="P22" s="772"/>
      <c r="Q22" s="772"/>
      <c r="R22" s="772"/>
      <c r="S22" s="772"/>
      <c r="T22" s="772"/>
      <c r="U22" s="772"/>
      <c r="V22" s="772"/>
      <c r="W22" s="776" t="str">
        <f t="shared" si="1"/>
        <v/>
      </c>
      <c r="X22" s="772"/>
      <c r="Y22" s="772"/>
      <c r="Z22" s="772"/>
      <c r="AA22" s="773" t="str">
        <f t="shared" si="2"/>
        <v/>
      </c>
      <c r="AB22" s="772" t="str">
        <f t="shared" si="3"/>
        <v/>
      </c>
      <c r="AC22" s="772"/>
      <c r="AD22" s="772" t="str">
        <f t="shared" si="4"/>
        <v/>
      </c>
      <c r="AE22" s="772" t="str">
        <f t="shared" si="5"/>
        <v/>
      </c>
      <c r="AF22" s="279" t="s">
        <v>1057</v>
      </c>
    </row>
    <row r="23" spans="1:32">
      <c r="A23" s="186" t="str">
        <f>IF(B23="","",COUNT(A$7:A22)+1)</f>
        <v/>
      </c>
      <c r="B23" s="267" t="s">
        <v>1057</v>
      </c>
      <c r="C23" s="268" t="s">
        <v>1057</v>
      </c>
      <c r="D23" s="269" t="s">
        <v>1057</v>
      </c>
      <c r="E23" s="270" t="s">
        <v>1057</v>
      </c>
      <c r="F23" s="270" t="s">
        <v>1057</v>
      </c>
      <c r="G23" s="271"/>
      <c r="H23" s="271"/>
      <c r="I23" s="270"/>
      <c r="J23" s="772"/>
      <c r="K23" s="772"/>
      <c r="L23" s="772"/>
      <c r="M23" s="772"/>
      <c r="N23" s="772"/>
      <c r="O23" s="773" t="str">
        <f t="shared" si="0"/>
        <v/>
      </c>
      <c r="P23" s="772"/>
      <c r="Q23" s="772"/>
      <c r="R23" s="772"/>
      <c r="S23" s="772"/>
      <c r="T23" s="772"/>
      <c r="U23" s="772"/>
      <c r="V23" s="772"/>
      <c r="W23" s="776" t="str">
        <f t="shared" si="1"/>
        <v/>
      </c>
      <c r="X23" s="772"/>
      <c r="Y23" s="772"/>
      <c r="Z23" s="772"/>
      <c r="AA23" s="773" t="str">
        <f t="shared" si="2"/>
        <v/>
      </c>
      <c r="AB23" s="772" t="str">
        <f t="shared" si="3"/>
        <v/>
      </c>
      <c r="AC23" s="772"/>
      <c r="AD23" s="772" t="str">
        <f t="shared" si="4"/>
        <v/>
      </c>
      <c r="AE23" s="772" t="str">
        <f t="shared" si="5"/>
        <v/>
      </c>
      <c r="AF23" s="279" t="s">
        <v>1057</v>
      </c>
    </row>
    <row r="24" spans="1:32">
      <c r="A24" s="186" t="str">
        <f>IF(B24="","",COUNT(A$7:A23)+1)</f>
        <v/>
      </c>
      <c r="B24" s="267" t="s">
        <v>1057</v>
      </c>
      <c r="C24" s="268" t="s">
        <v>1057</v>
      </c>
      <c r="D24" s="269" t="s">
        <v>1057</v>
      </c>
      <c r="E24" s="270" t="s">
        <v>1057</v>
      </c>
      <c r="F24" s="270" t="s">
        <v>1057</v>
      </c>
      <c r="G24" s="271"/>
      <c r="H24" s="271"/>
      <c r="I24" s="270"/>
      <c r="J24" s="772"/>
      <c r="K24" s="772"/>
      <c r="L24" s="772"/>
      <c r="M24" s="772"/>
      <c r="N24" s="772"/>
      <c r="O24" s="773" t="str">
        <f t="shared" si="0"/>
        <v/>
      </c>
      <c r="P24" s="772"/>
      <c r="Q24" s="772"/>
      <c r="R24" s="772"/>
      <c r="S24" s="772"/>
      <c r="T24" s="772"/>
      <c r="U24" s="772"/>
      <c r="V24" s="772"/>
      <c r="W24" s="776" t="str">
        <f t="shared" si="1"/>
        <v/>
      </c>
      <c r="X24" s="772"/>
      <c r="Y24" s="772"/>
      <c r="Z24" s="772"/>
      <c r="AA24" s="773" t="str">
        <f t="shared" si="2"/>
        <v/>
      </c>
      <c r="AB24" s="772" t="str">
        <f t="shared" si="3"/>
        <v/>
      </c>
      <c r="AC24" s="772"/>
      <c r="AD24" s="772" t="str">
        <f t="shared" si="4"/>
        <v/>
      </c>
      <c r="AE24" s="772" t="str">
        <f t="shared" si="5"/>
        <v/>
      </c>
      <c r="AF24" s="279" t="s">
        <v>1057</v>
      </c>
    </row>
    <row r="25" spans="1:32">
      <c r="A25" s="186" t="str">
        <f>IF(B25="","",COUNT(A$7:A24)+1)</f>
        <v/>
      </c>
      <c r="B25" s="267" t="s">
        <v>1057</v>
      </c>
      <c r="C25" s="268" t="s">
        <v>1057</v>
      </c>
      <c r="D25" s="269" t="s">
        <v>1057</v>
      </c>
      <c r="E25" s="270" t="s">
        <v>1057</v>
      </c>
      <c r="F25" s="270" t="s">
        <v>1057</v>
      </c>
      <c r="G25" s="271"/>
      <c r="H25" s="271"/>
      <c r="I25" s="270"/>
      <c r="J25" s="772"/>
      <c r="K25" s="772"/>
      <c r="L25" s="772"/>
      <c r="M25" s="772"/>
      <c r="N25" s="772"/>
      <c r="O25" s="773" t="str">
        <f t="shared" si="0"/>
        <v/>
      </c>
      <c r="P25" s="772"/>
      <c r="Q25" s="772"/>
      <c r="R25" s="772"/>
      <c r="S25" s="772"/>
      <c r="T25" s="772"/>
      <c r="U25" s="772"/>
      <c r="V25" s="772"/>
      <c r="W25" s="776" t="str">
        <f t="shared" si="1"/>
        <v/>
      </c>
      <c r="X25" s="772"/>
      <c r="Y25" s="772"/>
      <c r="Z25" s="772"/>
      <c r="AA25" s="773" t="str">
        <f t="shared" si="2"/>
        <v/>
      </c>
      <c r="AB25" s="772" t="str">
        <f t="shared" si="3"/>
        <v/>
      </c>
      <c r="AC25" s="772"/>
      <c r="AD25" s="772" t="str">
        <f t="shared" si="4"/>
        <v/>
      </c>
      <c r="AE25" s="772" t="str">
        <f t="shared" si="5"/>
        <v/>
      </c>
      <c r="AF25" s="279" t="s">
        <v>1057</v>
      </c>
    </row>
    <row r="26" spans="1:32">
      <c r="A26" s="186" t="str">
        <f>IF(B26="","",COUNT(A$7:A25)+1)</f>
        <v/>
      </c>
      <c r="B26" s="267" t="s">
        <v>1057</v>
      </c>
      <c r="C26" s="268" t="s">
        <v>1057</v>
      </c>
      <c r="D26" s="269" t="s">
        <v>1057</v>
      </c>
      <c r="E26" s="270" t="s">
        <v>1057</v>
      </c>
      <c r="F26" s="270" t="s">
        <v>1057</v>
      </c>
      <c r="G26" s="271"/>
      <c r="H26" s="271"/>
      <c r="I26" s="270"/>
      <c r="J26" s="772"/>
      <c r="K26" s="772"/>
      <c r="L26" s="772"/>
      <c r="M26" s="772"/>
      <c r="N26" s="772"/>
      <c r="O26" s="773" t="str">
        <f t="shared" si="0"/>
        <v/>
      </c>
      <c r="P26" s="772"/>
      <c r="Q26" s="772"/>
      <c r="R26" s="772"/>
      <c r="S26" s="772"/>
      <c r="T26" s="772"/>
      <c r="U26" s="772"/>
      <c r="V26" s="772"/>
      <c r="W26" s="776" t="str">
        <f t="shared" si="1"/>
        <v/>
      </c>
      <c r="X26" s="772"/>
      <c r="Y26" s="772"/>
      <c r="Z26" s="772"/>
      <c r="AA26" s="773" t="str">
        <f t="shared" si="2"/>
        <v/>
      </c>
      <c r="AB26" s="772" t="str">
        <f t="shared" si="3"/>
        <v/>
      </c>
      <c r="AC26" s="772"/>
      <c r="AD26" s="772" t="str">
        <f t="shared" si="4"/>
        <v/>
      </c>
      <c r="AE26" s="772" t="str">
        <f t="shared" si="5"/>
        <v/>
      </c>
      <c r="AF26" s="279" t="s">
        <v>1057</v>
      </c>
    </row>
    <row r="27" spans="1:32">
      <c r="A27" s="186" t="str">
        <f>IF(B27="","",COUNT(A$7:A26)+1)</f>
        <v/>
      </c>
      <c r="B27" s="267"/>
      <c r="C27" s="268"/>
      <c r="D27" s="269"/>
      <c r="E27" s="270"/>
      <c r="F27" s="270"/>
      <c r="G27" s="271"/>
      <c r="H27" s="271"/>
      <c r="I27" s="270"/>
      <c r="J27" s="772"/>
      <c r="K27" s="772"/>
      <c r="L27" s="772"/>
      <c r="M27" s="772"/>
      <c r="N27" s="772"/>
      <c r="O27" s="773" t="str">
        <f t="shared" si="0"/>
        <v/>
      </c>
      <c r="P27" s="772"/>
      <c r="Q27" s="772"/>
      <c r="R27" s="772"/>
      <c r="S27" s="772"/>
      <c r="T27" s="772"/>
      <c r="U27" s="772"/>
      <c r="V27" s="772"/>
      <c r="W27" s="776" t="str">
        <f t="shared" si="1"/>
        <v/>
      </c>
      <c r="X27" s="772"/>
      <c r="Y27" s="772"/>
      <c r="Z27" s="772"/>
      <c r="AA27" s="773" t="str">
        <f t="shared" si="2"/>
        <v/>
      </c>
      <c r="AB27" s="772" t="str">
        <f t="shared" si="3"/>
        <v/>
      </c>
      <c r="AC27" s="772"/>
      <c r="AD27" s="772" t="str">
        <f t="shared" si="4"/>
        <v/>
      </c>
      <c r="AE27" s="772" t="str">
        <f t="shared" si="5"/>
        <v/>
      </c>
      <c r="AF27" s="279"/>
    </row>
    <row r="28" spans="1:32">
      <c r="A28" s="272" t="s">
        <v>157</v>
      </c>
      <c r="B28" s="270"/>
      <c r="C28" s="268" t="s">
        <v>1057</v>
      </c>
      <c r="D28" s="269" t="s">
        <v>1057</v>
      </c>
      <c r="E28" s="270" t="s">
        <v>1057</v>
      </c>
      <c r="F28" s="270" t="s">
        <v>1057</v>
      </c>
      <c r="G28" s="270"/>
      <c r="H28" s="270"/>
      <c r="I28" s="270"/>
      <c r="J28" s="772">
        <f t="shared" ref="J28:X28" si="6">SUM(J8:J27)</f>
        <v>0</v>
      </c>
      <c r="K28" s="772">
        <f t="shared" si="6"/>
        <v>0</v>
      </c>
      <c r="L28" s="772">
        <f t="shared" si="6"/>
        <v>0</v>
      </c>
      <c r="M28" s="772">
        <f t="shared" si="6"/>
        <v>0</v>
      </c>
      <c r="N28" s="772">
        <f t="shared" si="6"/>
        <v>0</v>
      </c>
      <c r="O28" s="772">
        <f t="shared" si="6"/>
        <v>0</v>
      </c>
      <c r="P28" s="772">
        <f t="shared" si="6"/>
        <v>0</v>
      </c>
      <c r="Q28" s="772">
        <f t="shared" si="6"/>
        <v>0</v>
      </c>
      <c r="R28" s="772">
        <f t="shared" si="6"/>
        <v>0</v>
      </c>
      <c r="S28" s="772">
        <f t="shared" si="6"/>
        <v>0</v>
      </c>
      <c r="T28" s="772">
        <f t="shared" si="6"/>
        <v>0</v>
      </c>
      <c r="U28" s="772">
        <f t="shared" si="6"/>
        <v>0</v>
      </c>
      <c r="V28" s="772">
        <f t="shared" si="6"/>
        <v>0</v>
      </c>
      <c r="W28" s="772">
        <f t="shared" si="6"/>
        <v>0</v>
      </c>
      <c r="X28" s="772">
        <f t="shared" si="6"/>
        <v>0</v>
      </c>
      <c r="Y28" s="772"/>
      <c r="Z28" s="772"/>
      <c r="AA28" s="772">
        <f>SUM(AA8:AA27)</f>
        <v>0</v>
      </c>
      <c r="AB28" s="772">
        <f>SUM(AB8:AB27)</f>
        <v>0</v>
      </c>
      <c r="AC28" s="772">
        <f>SUM(AC8:AC27)</f>
        <v>0</v>
      </c>
      <c r="AD28" s="772">
        <f>SUM(AD8:AD27)</f>
        <v>0</v>
      </c>
      <c r="AE28" s="772" t="str">
        <f t="shared" si="5"/>
        <v/>
      </c>
      <c r="AF28" s="279" t="s">
        <v>1057</v>
      </c>
    </row>
    <row r="29" spans="1:32">
      <c r="A29" s="272" t="s">
        <v>351</v>
      </c>
      <c r="B29" s="270"/>
      <c r="C29" s="268" t="s">
        <v>1057</v>
      </c>
      <c r="D29" s="269" t="s">
        <v>1057</v>
      </c>
      <c r="E29" s="270" t="s">
        <v>1057</v>
      </c>
      <c r="F29" s="270" t="s">
        <v>1057</v>
      </c>
      <c r="G29" s="270"/>
      <c r="H29" s="270"/>
      <c r="I29" s="270"/>
      <c r="J29" s="772"/>
      <c r="K29" s="772"/>
      <c r="L29" s="772"/>
      <c r="M29" s="772"/>
      <c r="N29" s="772"/>
      <c r="O29" s="772"/>
      <c r="P29" s="772"/>
      <c r="Q29" s="772"/>
      <c r="R29" s="772"/>
      <c r="S29" s="772"/>
      <c r="T29" s="772"/>
      <c r="U29" s="772"/>
      <c r="V29" s="772"/>
      <c r="W29" s="772">
        <f>X28</f>
        <v>0</v>
      </c>
      <c r="X29" s="772"/>
      <c r="Y29" s="772"/>
      <c r="Z29" s="772"/>
      <c r="AA29" s="772">
        <f>AB28</f>
        <v>0</v>
      </c>
      <c r="AB29" s="772"/>
      <c r="AC29" s="772">
        <v>0</v>
      </c>
      <c r="AD29" s="772"/>
      <c r="AE29" s="772" t="str">
        <f t="shared" si="5"/>
        <v/>
      </c>
      <c r="AF29" s="279" t="s">
        <v>1057</v>
      </c>
    </row>
    <row r="30" spans="1:32">
      <c r="A30" s="272" t="s">
        <v>1058</v>
      </c>
      <c r="B30" s="272"/>
      <c r="C30" s="268"/>
      <c r="D30" s="269"/>
      <c r="E30" s="270"/>
      <c r="F30" s="270"/>
      <c r="G30" s="270"/>
      <c r="H30" s="270"/>
      <c r="I30" s="270"/>
      <c r="J30" s="772"/>
      <c r="K30" s="772"/>
      <c r="L30" s="772"/>
      <c r="M30" s="772"/>
      <c r="N30" s="772"/>
      <c r="O30" s="772"/>
      <c r="P30" s="772"/>
      <c r="Q30" s="772"/>
      <c r="R30" s="772"/>
      <c r="S30" s="772"/>
      <c r="T30" s="772"/>
      <c r="U30" s="772"/>
      <c r="V30" s="772"/>
      <c r="W30" s="772"/>
      <c r="X30" s="772"/>
      <c r="Y30" s="772"/>
      <c r="Z30" s="772"/>
      <c r="AA30" s="772"/>
      <c r="AB30" s="772"/>
      <c r="AC30" s="772">
        <f>IF(BB$3="是",AD28,0)</f>
        <v>0</v>
      </c>
      <c r="AD30" s="772"/>
      <c r="AE30" s="772" t="str">
        <f t="shared" si="5"/>
        <v/>
      </c>
      <c r="AF30" s="279"/>
    </row>
    <row r="31" spans="1:32">
      <c r="A31" s="272" t="s">
        <v>1059</v>
      </c>
      <c r="B31" s="270"/>
      <c r="C31" s="279"/>
      <c r="D31" s="269">
        <f>SUM(D7:D29)</f>
        <v>0</v>
      </c>
      <c r="E31" s="279"/>
      <c r="F31" s="279"/>
      <c r="G31" s="279"/>
      <c r="H31" s="279"/>
      <c r="I31" s="279"/>
      <c r="J31" s="772"/>
      <c r="K31" s="772"/>
      <c r="L31" s="772"/>
      <c r="M31" s="772"/>
      <c r="N31" s="772"/>
      <c r="O31" s="772"/>
      <c r="P31" s="772"/>
      <c r="Q31" s="772"/>
      <c r="R31" s="772"/>
      <c r="S31" s="772"/>
      <c r="T31" s="772"/>
      <c r="U31" s="772"/>
      <c r="V31" s="772"/>
      <c r="W31" s="772">
        <f>W28-W29</f>
        <v>0</v>
      </c>
      <c r="X31" s="772"/>
      <c r="Y31" s="772"/>
      <c r="Z31" s="772"/>
      <c r="AA31" s="772">
        <f>AA28-AA29</f>
        <v>0</v>
      </c>
      <c r="AB31" s="772"/>
      <c r="AC31" s="772">
        <f>AC28-AC30</f>
        <v>0</v>
      </c>
      <c r="AD31" s="772"/>
      <c r="AE31" s="772" t="str">
        <f t="shared" si="5"/>
        <v/>
      </c>
      <c r="AF31" s="279"/>
    </row>
    <row r="32" spans="1:29">
      <c r="A32" s="259" t="str">
        <f>封面!D11&amp;封面!G11</f>
        <v>产权持有单位填表人：丁旭伟</v>
      </c>
      <c r="AC32" s="766" t="str">
        <f>"评估人员："&amp;封面!G20</f>
        <v>评估人员：江宛烨</v>
      </c>
    </row>
    <row r="33" spans="1:1">
      <c r="A33" s="273" t="str">
        <f>CONCATENATE(封面!D13,封面!F13,封面!G13,封面!H13,封面!I13,封面!J13,封面!K13)</f>
        <v>填表日期：2023年11月7日</v>
      </c>
    </row>
    <row r="34" spans="2:30">
      <c r="B34" s="219"/>
      <c r="W34" s="777"/>
      <c r="X34" s="777"/>
      <c r="Y34" s="777"/>
      <c r="Z34" s="777"/>
      <c r="AA34" s="777"/>
      <c r="AB34" s="777"/>
      <c r="AC34" s="777"/>
      <c r="AD34" s="777"/>
    </row>
    <row r="35" spans="2:30">
      <c r="B35" s="219"/>
      <c r="W35" s="777"/>
      <c r="X35" s="777"/>
      <c r="Y35" s="777"/>
      <c r="Z35" s="777"/>
      <c r="AA35" s="777"/>
      <c r="AB35" s="777"/>
      <c r="AC35" s="777"/>
      <c r="AD35" s="777"/>
    </row>
  </sheetData>
  <mergeCells count="33">
    <mergeCell ref="A2:AF2"/>
    <mergeCell ref="A3:AF3"/>
    <mergeCell ref="J6:O6"/>
    <mergeCell ref="A28:B28"/>
    <mergeCell ref="A29:B29"/>
    <mergeCell ref="A30:B30"/>
    <mergeCell ref="A31:B31"/>
    <mergeCell ref="A6:A7"/>
    <mergeCell ref="B6:B7"/>
    <mergeCell ref="C6:C7"/>
    <mergeCell ref="D6:D7"/>
    <mergeCell ref="E6:E7"/>
    <mergeCell ref="F6:F7"/>
    <mergeCell ref="G6:G7"/>
    <mergeCell ref="H6:H7"/>
    <mergeCell ref="I6:I7"/>
    <mergeCell ref="P6:P7"/>
    <mergeCell ref="Q6:Q7"/>
    <mergeCell ref="R6:R7"/>
    <mergeCell ref="S6:S7"/>
    <mergeCell ref="T6:T7"/>
    <mergeCell ref="U6:U7"/>
    <mergeCell ref="V6:V7"/>
    <mergeCell ref="W6:W7"/>
    <mergeCell ref="X6:X7"/>
    <mergeCell ref="Y6:Y7"/>
    <mergeCell ref="Z6:Z7"/>
    <mergeCell ref="AA6:AA7"/>
    <mergeCell ref="AB6:AB7"/>
    <mergeCell ref="AC6:AC7"/>
    <mergeCell ref="AD6:AD7"/>
    <mergeCell ref="AE6:AE7"/>
    <mergeCell ref="AF6:AF7"/>
  </mergeCells>
  <hyperlinks>
    <hyperlink ref="A1" location="索引目录!E27" display="返回索引页"/>
    <hyperlink ref="B1" location="存货汇总!B15" display="返回"/>
  </hyperlinks>
  <pageMargins left="0.707638888888889" right="0.707638888888889" top="0.747916666666667" bottom="0.747916666666667" header="0.313888888888889" footer="0.313888888888889"/>
  <pageSetup paperSize="9" scale="46" orientation="landscape"/>
  <headerFooter>
    <oddHeader>&amp;R&amp;"宋体,常规"表&amp;"Times New Roman,常规"3-10
&amp;"宋体,常规"共&amp;"Times New Roman,常规"&amp;N&amp;"宋体,常规"页第&amp;"Times New Roman,常规"&amp;P&amp;"宋体,常规"页</oddHead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J29"/>
  <sheetViews>
    <sheetView workbookViewId="0">
      <selection activeCell="L19" sqref="L19"/>
    </sheetView>
  </sheetViews>
  <sheetFormatPr defaultColWidth="9" defaultRowHeight="15.75"/>
  <cols>
    <col min="1" max="1" width="5.5" style="259" customWidth="1"/>
    <col min="2" max="2" width="24.9166666666667" style="139" customWidth="1"/>
    <col min="3" max="3" width="10" style="139" customWidth="1"/>
    <col min="4" max="4" width="12.5" style="139" customWidth="1"/>
    <col min="5" max="6" width="17.5" style="718" customWidth="1" outlineLevel="1"/>
    <col min="7" max="7" width="17.5" style="718" customWidth="1"/>
    <col min="8" max="8" width="18.1666666666667" style="718" customWidth="1"/>
    <col min="9" max="9" width="10.4166666666667" style="139" customWidth="1"/>
    <col min="10" max="10" width="10.1666666666667" style="139" customWidth="1"/>
  </cols>
  <sheetData>
    <row r="1" spans="1:2">
      <c r="A1" s="209" t="s">
        <v>1060</v>
      </c>
      <c r="B1" s="210" t="s">
        <v>1061</v>
      </c>
    </row>
    <row r="2" ht="22.5" spans="1:10">
      <c r="A2" s="148" t="s">
        <v>1062</v>
      </c>
      <c r="B2" s="149"/>
      <c r="C2" s="149"/>
      <c r="D2" s="149"/>
      <c r="E2" s="149"/>
      <c r="F2" s="149"/>
      <c r="G2" s="149"/>
      <c r="H2" s="149"/>
      <c r="I2" s="149"/>
      <c r="J2" s="149"/>
    </row>
    <row r="3" spans="1:10">
      <c r="A3" s="233" t="str">
        <f>CONCATENATE(封面!D9,封面!F9,封面!G9,封面!H9,封面!I9,封面!J9,封面!K9)</f>
        <v>评估基准日：2023年9月30日</v>
      </c>
      <c r="B3" s="233"/>
      <c r="C3" s="233"/>
      <c r="D3" s="233"/>
      <c r="E3" s="233"/>
      <c r="F3" s="233"/>
      <c r="G3" s="233"/>
      <c r="H3" s="233"/>
      <c r="I3" s="138"/>
      <c r="J3" s="138"/>
    </row>
    <row r="4" spans="1:10">
      <c r="A4" s="763"/>
      <c r="B4" s="233"/>
      <c r="C4" s="233"/>
      <c r="D4" s="233"/>
      <c r="E4" s="764"/>
      <c r="F4" s="764"/>
      <c r="G4" s="764"/>
      <c r="H4" s="764"/>
      <c r="I4" s="138"/>
      <c r="J4" s="235"/>
    </row>
    <row r="5" spans="1:10">
      <c r="A5" s="259" t="str">
        <f>封面!D7&amp;封面!F7</f>
        <v>产权持有人：杭州汽轮新能源有限公司</v>
      </c>
      <c r="J5" s="235" t="s">
        <v>1027</v>
      </c>
    </row>
    <row r="6" spans="1:10">
      <c r="A6" s="262" t="s">
        <v>1063</v>
      </c>
      <c r="B6" s="156" t="s">
        <v>335</v>
      </c>
      <c r="C6" s="156" t="s">
        <v>1064</v>
      </c>
      <c r="D6" s="156" t="s">
        <v>1065</v>
      </c>
      <c r="E6" s="765" t="s">
        <v>1044</v>
      </c>
      <c r="F6" s="719" t="s">
        <v>292</v>
      </c>
      <c r="G6" s="765" t="s">
        <v>1047</v>
      </c>
      <c r="H6" s="765" t="s">
        <v>1048</v>
      </c>
      <c r="I6" s="156" t="s">
        <v>293</v>
      </c>
      <c r="J6" s="156" t="s">
        <v>1050</v>
      </c>
    </row>
    <row r="7" spans="1:10">
      <c r="A7" s="186" t="str">
        <f>IF(B7="","",COUNT(A$6:A6)+1)</f>
        <v/>
      </c>
      <c r="B7" s="267" t="s">
        <v>1057</v>
      </c>
      <c r="C7" s="271" t="s">
        <v>1057</v>
      </c>
      <c r="D7" s="279" t="s">
        <v>1057</v>
      </c>
      <c r="E7" s="720"/>
      <c r="F7" s="720"/>
      <c r="G7" s="720" t="str">
        <f>IF(B7="","",E7+F7)</f>
        <v/>
      </c>
      <c r="H7" s="720" t="str">
        <f>IF(B7="","",IF($BB$3="是",G7,""))</f>
        <v/>
      </c>
      <c r="I7" s="721" t="str">
        <f>IFERROR((H7-G7)/G7*100,"")</f>
        <v/>
      </c>
      <c r="J7" s="164" t="s">
        <v>1057</v>
      </c>
    </row>
    <row r="8" spans="1:10">
      <c r="A8" s="186" t="str">
        <f>IF(B8="","",COUNT(A$6:A7)+1)</f>
        <v/>
      </c>
      <c r="B8" s="267" t="s">
        <v>1057</v>
      </c>
      <c r="C8" s="271" t="s">
        <v>1057</v>
      </c>
      <c r="D8" s="279" t="s">
        <v>1057</v>
      </c>
      <c r="E8" s="720"/>
      <c r="F8" s="720"/>
      <c r="G8" s="720" t="str">
        <f t="shared" ref="G8:G26" si="0">IF(B8="","",E8+F8)</f>
        <v/>
      </c>
      <c r="H8" s="720" t="str">
        <f t="shared" ref="H8:H26" si="1">IF(B8="","",IF($BB$3="是",G8,""))</f>
        <v/>
      </c>
      <c r="I8" s="721" t="str">
        <f t="shared" ref="I8:I27" si="2">IFERROR((H8-G8)/G8*100,"")</f>
        <v/>
      </c>
      <c r="J8" s="164" t="s">
        <v>1057</v>
      </c>
    </row>
    <row r="9" spans="1:10">
      <c r="A9" s="186" t="str">
        <f>IF(B9="","",COUNT(A$6:A8)+1)</f>
        <v/>
      </c>
      <c r="B9" s="267" t="s">
        <v>1057</v>
      </c>
      <c r="C9" s="271" t="s">
        <v>1057</v>
      </c>
      <c r="D9" s="279" t="s">
        <v>1057</v>
      </c>
      <c r="E9" s="720"/>
      <c r="F9" s="720"/>
      <c r="G9" s="720" t="str">
        <f t="shared" si="0"/>
        <v/>
      </c>
      <c r="H9" s="720" t="str">
        <f t="shared" si="1"/>
        <v/>
      </c>
      <c r="I9" s="721" t="str">
        <f t="shared" si="2"/>
        <v/>
      </c>
      <c r="J9" s="164" t="s">
        <v>1057</v>
      </c>
    </row>
    <row r="10" spans="1:10">
      <c r="A10" s="186" t="str">
        <f>IF(B10="","",COUNT(A$6:A9)+1)</f>
        <v/>
      </c>
      <c r="B10" s="267" t="s">
        <v>1057</v>
      </c>
      <c r="C10" s="271" t="s">
        <v>1057</v>
      </c>
      <c r="D10" s="279" t="s">
        <v>1057</v>
      </c>
      <c r="E10" s="720"/>
      <c r="F10" s="720"/>
      <c r="G10" s="720" t="str">
        <f t="shared" si="0"/>
        <v/>
      </c>
      <c r="H10" s="720" t="str">
        <f t="shared" si="1"/>
        <v/>
      </c>
      <c r="I10" s="721" t="str">
        <f t="shared" si="2"/>
        <v/>
      </c>
      <c r="J10" s="164" t="s">
        <v>1057</v>
      </c>
    </row>
    <row r="11" spans="1:10">
      <c r="A11" s="186" t="str">
        <f>IF(B11="","",COUNT(A$6:A10)+1)</f>
        <v/>
      </c>
      <c r="B11" s="267" t="s">
        <v>1057</v>
      </c>
      <c r="C11" s="271" t="s">
        <v>1057</v>
      </c>
      <c r="D11" s="279" t="s">
        <v>1057</v>
      </c>
      <c r="E11" s="720"/>
      <c r="F11" s="720"/>
      <c r="G11" s="720" t="str">
        <f t="shared" si="0"/>
        <v/>
      </c>
      <c r="H11" s="720" t="str">
        <f t="shared" si="1"/>
        <v/>
      </c>
      <c r="I11" s="721" t="str">
        <f t="shared" si="2"/>
        <v/>
      </c>
      <c r="J11" s="164" t="s">
        <v>1057</v>
      </c>
    </row>
    <row r="12" spans="1:10">
      <c r="A12" s="186" t="str">
        <f>IF(B12="","",COUNT(A$6:A11)+1)</f>
        <v/>
      </c>
      <c r="B12" s="267" t="s">
        <v>1057</v>
      </c>
      <c r="C12" s="271" t="s">
        <v>1057</v>
      </c>
      <c r="D12" s="279" t="s">
        <v>1057</v>
      </c>
      <c r="E12" s="720"/>
      <c r="F12" s="720"/>
      <c r="G12" s="720" t="str">
        <f t="shared" si="0"/>
        <v/>
      </c>
      <c r="H12" s="720" t="str">
        <f t="shared" si="1"/>
        <v/>
      </c>
      <c r="I12" s="721" t="str">
        <f t="shared" si="2"/>
        <v/>
      </c>
      <c r="J12" s="164" t="s">
        <v>1057</v>
      </c>
    </row>
    <row r="13" spans="1:10">
      <c r="A13" s="186" t="str">
        <f>IF(B13="","",COUNT(A$6:A12)+1)</f>
        <v/>
      </c>
      <c r="B13" s="267" t="s">
        <v>1057</v>
      </c>
      <c r="C13" s="271" t="s">
        <v>1057</v>
      </c>
      <c r="D13" s="279" t="s">
        <v>1057</v>
      </c>
      <c r="E13" s="720"/>
      <c r="F13" s="720"/>
      <c r="G13" s="720" t="str">
        <f t="shared" si="0"/>
        <v/>
      </c>
      <c r="H13" s="720" t="str">
        <f t="shared" si="1"/>
        <v/>
      </c>
      <c r="I13" s="721" t="str">
        <f t="shared" si="2"/>
        <v/>
      </c>
      <c r="J13" s="164" t="s">
        <v>1057</v>
      </c>
    </row>
    <row r="14" spans="1:10">
      <c r="A14" s="186" t="str">
        <f>IF(B14="","",COUNT(A$6:A13)+1)</f>
        <v/>
      </c>
      <c r="B14" s="267" t="s">
        <v>1057</v>
      </c>
      <c r="C14" s="271" t="s">
        <v>1057</v>
      </c>
      <c r="D14" s="279" t="s">
        <v>1057</v>
      </c>
      <c r="E14" s="720"/>
      <c r="F14" s="720"/>
      <c r="G14" s="720" t="str">
        <f t="shared" si="0"/>
        <v/>
      </c>
      <c r="H14" s="720" t="str">
        <f t="shared" si="1"/>
        <v/>
      </c>
      <c r="I14" s="721" t="str">
        <f t="shared" si="2"/>
        <v/>
      </c>
      <c r="J14" s="164" t="s">
        <v>1057</v>
      </c>
    </row>
    <row r="15" spans="1:10">
      <c r="A15" s="186" t="str">
        <f>IF(B15="","",COUNT(A$6:A14)+1)</f>
        <v/>
      </c>
      <c r="B15" s="267" t="s">
        <v>1057</v>
      </c>
      <c r="C15" s="271" t="s">
        <v>1057</v>
      </c>
      <c r="D15" s="279" t="s">
        <v>1057</v>
      </c>
      <c r="E15" s="720"/>
      <c r="F15" s="720"/>
      <c r="G15" s="720" t="str">
        <f t="shared" si="0"/>
        <v/>
      </c>
      <c r="H15" s="720" t="str">
        <f t="shared" si="1"/>
        <v/>
      </c>
      <c r="I15" s="721" t="str">
        <f t="shared" si="2"/>
        <v/>
      </c>
      <c r="J15" s="164" t="s">
        <v>1057</v>
      </c>
    </row>
    <row r="16" spans="1:10">
      <c r="A16" s="186" t="str">
        <f>IF(B16="","",COUNT(A$6:A15)+1)</f>
        <v/>
      </c>
      <c r="B16" s="267" t="s">
        <v>1057</v>
      </c>
      <c r="C16" s="271" t="s">
        <v>1057</v>
      </c>
      <c r="D16" s="279" t="s">
        <v>1057</v>
      </c>
      <c r="E16" s="720"/>
      <c r="F16" s="720"/>
      <c r="G16" s="720" t="str">
        <f t="shared" si="0"/>
        <v/>
      </c>
      <c r="H16" s="720" t="str">
        <f t="shared" si="1"/>
        <v/>
      </c>
      <c r="I16" s="721" t="str">
        <f t="shared" si="2"/>
        <v/>
      </c>
      <c r="J16" s="164" t="s">
        <v>1057</v>
      </c>
    </row>
    <row r="17" spans="1:10">
      <c r="A17" s="186" t="str">
        <f>IF(B17="","",COUNT(A$6:A16)+1)</f>
        <v/>
      </c>
      <c r="B17" s="267" t="s">
        <v>1057</v>
      </c>
      <c r="C17" s="271" t="s">
        <v>1057</v>
      </c>
      <c r="D17" s="279" t="s">
        <v>1057</v>
      </c>
      <c r="E17" s="720"/>
      <c r="F17" s="720"/>
      <c r="G17" s="720" t="str">
        <f t="shared" si="0"/>
        <v/>
      </c>
      <c r="H17" s="720" t="str">
        <f t="shared" si="1"/>
        <v/>
      </c>
      <c r="I17" s="721" t="str">
        <f t="shared" si="2"/>
        <v/>
      </c>
      <c r="J17" s="164" t="s">
        <v>1057</v>
      </c>
    </row>
    <row r="18" spans="1:10">
      <c r="A18" s="186" t="str">
        <f>IF(B18="","",COUNT(A$6:A17)+1)</f>
        <v/>
      </c>
      <c r="B18" s="267" t="s">
        <v>1057</v>
      </c>
      <c r="C18" s="271" t="s">
        <v>1057</v>
      </c>
      <c r="D18" s="279" t="s">
        <v>1057</v>
      </c>
      <c r="E18" s="720"/>
      <c r="F18" s="720"/>
      <c r="G18" s="720" t="str">
        <f t="shared" si="0"/>
        <v/>
      </c>
      <c r="H18" s="720" t="str">
        <f t="shared" si="1"/>
        <v/>
      </c>
      <c r="I18" s="721" t="str">
        <f t="shared" si="2"/>
        <v/>
      </c>
      <c r="J18" s="164" t="s">
        <v>1057</v>
      </c>
    </row>
    <row r="19" spans="1:10">
      <c r="A19" s="186" t="str">
        <f>IF(B19="","",COUNT(A$6:A18)+1)</f>
        <v/>
      </c>
      <c r="B19" s="267" t="s">
        <v>1057</v>
      </c>
      <c r="C19" s="271" t="s">
        <v>1057</v>
      </c>
      <c r="D19" s="279" t="s">
        <v>1057</v>
      </c>
      <c r="E19" s="720"/>
      <c r="F19" s="720"/>
      <c r="G19" s="720" t="str">
        <f t="shared" si="0"/>
        <v/>
      </c>
      <c r="H19" s="720" t="str">
        <f t="shared" si="1"/>
        <v/>
      </c>
      <c r="I19" s="721" t="str">
        <f t="shared" si="2"/>
        <v/>
      </c>
      <c r="J19" s="164" t="s">
        <v>1057</v>
      </c>
    </row>
    <row r="20" spans="1:10">
      <c r="A20" s="186" t="str">
        <f>IF(B20="","",COUNT(A$6:A19)+1)</f>
        <v/>
      </c>
      <c r="B20" s="267" t="s">
        <v>1057</v>
      </c>
      <c r="C20" s="271" t="s">
        <v>1057</v>
      </c>
      <c r="D20" s="279" t="s">
        <v>1057</v>
      </c>
      <c r="E20" s="720"/>
      <c r="F20" s="720"/>
      <c r="G20" s="720" t="str">
        <f t="shared" si="0"/>
        <v/>
      </c>
      <c r="H20" s="720" t="str">
        <f t="shared" si="1"/>
        <v/>
      </c>
      <c r="I20" s="721" t="str">
        <f t="shared" si="2"/>
        <v/>
      </c>
      <c r="J20" s="164" t="s">
        <v>1057</v>
      </c>
    </row>
    <row r="21" spans="1:10">
      <c r="A21" s="186" t="str">
        <f>IF(B21="","",COUNT(A$6:A20)+1)</f>
        <v/>
      </c>
      <c r="B21" s="267" t="s">
        <v>1057</v>
      </c>
      <c r="C21" s="271" t="s">
        <v>1057</v>
      </c>
      <c r="D21" s="279" t="s">
        <v>1057</v>
      </c>
      <c r="E21" s="720"/>
      <c r="F21" s="720"/>
      <c r="G21" s="720" t="str">
        <f t="shared" si="0"/>
        <v/>
      </c>
      <c r="H21" s="720" t="str">
        <f t="shared" si="1"/>
        <v/>
      </c>
      <c r="I21" s="721" t="str">
        <f t="shared" si="2"/>
        <v/>
      </c>
      <c r="J21" s="164" t="s">
        <v>1057</v>
      </c>
    </row>
    <row r="22" spans="1:10">
      <c r="A22" s="186" t="str">
        <f>IF(B22="","",COUNT(A$6:A21)+1)</f>
        <v/>
      </c>
      <c r="B22" s="267" t="s">
        <v>1057</v>
      </c>
      <c r="C22" s="271" t="s">
        <v>1057</v>
      </c>
      <c r="D22" s="279" t="s">
        <v>1057</v>
      </c>
      <c r="E22" s="720"/>
      <c r="F22" s="720"/>
      <c r="G22" s="720" t="str">
        <f t="shared" si="0"/>
        <v/>
      </c>
      <c r="H22" s="720" t="str">
        <f t="shared" si="1"/>
        <v/>
      </c>
      <c r="I22" s="721" t="str">
        <f t="shared" si="2"/>
        <v/>
      </c>
      <c r="J22" s="164" t="s">
        <v>1057</v>
      </c>
    </row>
    <row r="23" spans="1:10">
      <c r="A23" s="186" t="str">
        <f>IF(B23="","",COUNT(A$6:A22)+1)</f>
        <v/>
      </c>
      <c r="B23" s="267" t="s">
        <v>1057</v>
      </c>
      <c r="C23" s="271" t="s">
        <v>1057</v>
      </c>
      <c r="D23" s="279" t="s">
        <v>1057</v>
      </c>
      <c r="E23" s="720"/>
      <c r="F23" s="720"/>
      <c r="G23" s="720" t="str">
        <f t="shared" si="0"/>
        <v/>
      </c>
      <c r="H23" s="720" t="str">
        <f t="shared" si="1"/>
        <v/>
      </c>
      <c r="I23" s="721" t="str">
        <f t="shared" si="2"/>
        <v/>
      </c>
      <c r="J23" s="164" t="s">
        <v>1057</v>
      </c>
    </row>
    <row r="24" spans="1:10">
      <c r="A24" s="186" t="str">
        <f>IF(B24="","",COUNT(A$6:A23)+1)</f>
        <v/>
      </c>
      <c r="B24" s="267" t="s">
        <v>1057</v>
      </c>
      <c r="C24" s="271" t="s">
        <v>1057</v>
      </c>
      <c r="D24" s="279" t="s">
        <v>1057</v>
      </c>
      <c r="E24" s="720"/>
      <c r="F24" s="720"/>
      <c r="G24" s="720" t="str">
        <f t="shared" si="0"/>
        <v/>
      </c>
      <c r="H24" s="720" t="str">
        <f t="shared" si="1"/>
        <v/>
      </c>
      <c r="I24" s="721" t="str">
        <f t="shared" si="2"/>
        <v/>
      </c>
      <c r="J24" s="164" t="s">
        <v>1057</v>
      </c>
    </row>
    <row r="25" spans="1:10">
      <c r="A25" s="186" t="str">
        <f>IF(B25="","",COUNT(A$6:A24)+1)</f>
        <v/>
      </c>
      <c r="B25" s="267" t="s">
        <v>1057</v>
      </c>
      <c r="C25" s="271" t="s">
        <v>1057</v>
      </c>
      <c r="D25" s="279" t="s">
        <v>1057</v>
      </c>
      <c r="E25" s="720"/>
      <c r="F25" s="720"/>
      <c r="G25" s="720" t="str">
        <f t="shared" si="0"/>
        <v/>
      </c>
      <c r="H25" s="720" t="str">
        <f t="shared" si="1"/>
        <v/>
      </c>
      <c r="I25" s="721" t="str">
        <f t="shared" si="2"/>
        <v/>
      </c>
      <c r="J25" s="164" t="s">
        <v>1057</v>
      </c>
    </row>
    <row r="26" spans="1:10">
      <c r="A26" s="186" t="str">
        <f>IF(B26="","",COUNT(A$6:A25)+1)</f>
        <v/>
      </c>
      <c r="B26" s="267" t="s">
        <v>1057</v>
      </c>
      <c r="C26" s="271" t="s">
        <v>1057</v>
      </c>
      <c r="D26" s="279" t="s">
        <v>1057</v>
      </c>
      <c r="E26" s="720"/>
      <c r="F26" s="720"/>
      <c r="G26" s="720" t="str">
        <f t="shared" si="0"/>
        <v/>
      </c>
      <c r="H26" s="720" t="str">
        <f t="shared" si="1"/>
        <v/>
      </c>
      <c r="I26" s="721" t="str">
        <f t="shared" si="2"/>
        <v/>
      </c>
      <c r="J26" s="164" t="s">
        <v>1057</v>
      </c>
    </row>
    <row r="27" spans="1:10">
      <c r="A27" s="760" t="s">
        <v>337</v>
      </c>
      <c r="B27" s="162"/>
      <c r="C27" s="158"/>
      <c r="D27" s="164"/>
      <c r="E27" s="720">
        <f>SUM(E7:E26)</f>
        <v>0</v>
      </c>
      <c r="F27" s="720"/>
      <c r="G27" s="720">
        <f>SUM(G7:G26)</f>
        <v>0</v>
      </c>
      <c r="H27" s="720">
        <f>SUM(H7:H26)</f>
        <v>0</v>
      </c>
      <c r="I27" s="721" t="str">
        <f t="shared" si="2"/>
        <v/>
      </c>
      <c r="J27" s="164"/>
    </row>
    <row r="28" spans="1:8">
      <c r="A28" s="259" t="str">
        <f>封面!D11&amp;封面!G11</f>
        <v>产权持有单位填表人：丁旭伟</v>
      </c>
      <c r="H28" s="718" t="str">
        <f>"评估人员："&amp;封面!G20</f>
        <v>评估人员：江宛烨</v>
      </c>
    </row>
    <row r="29" spans="1:1">
      <c r="A29" s="273" t="str">
        <f>CONCATENATE(封面!D13,封面!F13,封面!G13,封面!H13,封面!I13,封面!J13,封面!K13)</f>
        <v>填表日期：2023年11月7日</v>
      </c>
    </row>
  </sheetData>
  <mergeCells count="3">
    <mergeCell ref="A2:J2"/>
    <mergeCell ref="A3:J3"/>
    <mergeCell ref="A27:B27"/>
  </mergeCells>
  <hyperlinks>
    <hyperlink ref="A1" location="索引目录!D26" display="返回索引页"/>
    <hyperlink ref="B1" location="流动资产汇总表!B26" display="返回"/>
  </hyperlinks>
  <pageMargins left="0.707638888888889" right="0.707638888888889" top="0.747916666666667" bottom="0.747916666666667" header="0.313888888888889" footer="0.313888888888889"/>
  <pageSetup paperSize="9" scale="85" orientation="landscape"/>
  <headerFooter>
    <oddHeader>&amp;R&amp;"宋体,常规"表&amp;"Times New Roman,常规"3-11
&amp;"宋体,常规"共&amp;"Times New Roman,常规"&amp;N&amp;"宋体,常规"页第&amp;"Times New Roman,常规"&amp;P&amp;"宋体,常规"页</oddHead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29"/>
  <sheetViews>
    <sheetView workbookViewId="0">
      <selection activeCell="L19" sqref="L19"/>
    </sheetView>
  </sheetViews>
  <sheetFormatPr defaultColWidth="9" defaultRowHeight="15.75" customHeight="1"/>
  <cols>
    <col min="1" max="1" width="5.66666666666667" style="139" customWidth="1"/>
    <col min="2" max="2" width="24.6666666666667" style="426" customWidth="1"/>
    <col min="3" max="3" width="7.66666666666667" style="140" customWidth="1"/>
    <col min="4" max="4" width="20.5833333333333" style="139" customWidth="1"/>
    <col min="5" max="6" width="16.1666666666667" style="139" customWidth="1" outlineLevel="1"/>
    <col min="7" max="8" width="18.0833333333333" style="139" customWidth="1"/>
    <col min="9" max="9" width="11" style="139" customWidth="1"/>
    <col min="10" max="10" width="14.5833333333333" style="139" customWidth="1"/>
    <col min="11" max="16384" width="9" style="139"/>
  </cols>
  <sheetData>
    <row r="1" customHeight="1" spans="1:10">
      <c r="A1" s="142" t="s">
        <v>118</v>
      </c>
      <c r="B1" s="737" t="s">
        <v>261</v>
      </c>
      <c r="C1" s="144"/>
      <c r="D1" s="145"/>
      <c r="E1" s="146"/>
      <c r="F1" s="146"/>
      <c r="G1" s="146"/>
      <c r="H1" s="146"/>
      <c r="I1" s="146"/>
      <c r="J1" s="145"/>
    </row>
    <row r="2" s="137" customFormat="1" ht="30" customHeight="1" spans="1:10">
      <c r="A2" s="148" t="s">
        <v>1066</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E4" s="150"/>
      <c r="F4" s="150"/>
      <c r="G4" s="150"/>
      <c r="H4" s="150"/>
      <c r="I4" s="150"/>
      <c r="J4" s="163" t="s">
        <v>120</v>
      </c>
    </row>
    <row r="5" s="138" customFormat="1" customHeight="1" spans="1:10">
      <c r="A5" s="152" t="s">
        <v>183</v>
      </c>
      <c r="B5" s="272" t="s">
        <v>1022</v>
      </c>
      <c r="C5" s="153" t="s">
        <v>341</v>
      </c>
      <c r="D5" s="152" t="s">
        <v>1067</v>
      </c>
      <c r="E5" s="154" t="s">
        <v>264</v>
      </c>
      <c r="F5" s="154" t="s">
        <v>292</v>
      </c>
      <c r="G5" s="170" t="s">
        <v>265</v>
      </c>
      <c r="H5" s="170" t="s">
        <v>266</v>
      </c>
      <c r="I5" s="170" t="s">
        <v>293</v>
      </c>
      <c r="J5" s="152" t="s">
        <v>186</v>
      </c>
    </row>
    <row r="6" customHeight="1" spans="1:10">
      <c r="A6" s="156"/>
      <c r="B6" s="267"/>
      <c r="C6" s="158"/>
      <c r="D6" s="156"/>
      <c r="E6" s="159"/>
      <c r="F6" s="159"/>
      <c r="G6" s="159"/>
      <c r="H6" s="159"/>
      <c r="I6" s="159" t="str">
        <f>IF(G6=0,"",(H6-G6)/G6*100)</f>
        <v/>
      </c>
      <c r="J6" s="164"/>
    </row>
    <row r="7" customHeight="1" spans="1:10">
      <c r="A7" s="164"/>
      <c r="B7" s="267"/>
      <c r="C7" s="158"/>
      <c r="D7" s="156"/>
      <c r="E7" s="159"/>
      <c r="F7" s="159"/>
      <c r="G7" s="159"/>
      <c r="H7" s="159"/>
      <c r="I7" s="159" t="str">
        <f t="shared" ref="I7:I25" si="0">IF(G7=0,"",(H7-G7)/G7*100)</f>
        <v/>
      </c>
      <c r="J7" s="164"/>
    </row>
    <row r="8" customHeight="1" spans="1:10">
      <c r="A8" s="164"/>
      <c r="B8" s="267"/>
      <c r="C8" s="158"/>
      <c r="D8" s="156"/>
      <c r="E8" s="159"/>
      <c r="F8" s="159"/>
      <c r="G8" s="159"/>
      <c r="H8" s="159"/>
      <c r="I8" s="159" t="str">
        <f t="shared" si="0"/>
        <v/>
      </c>
      <c r="J8" s="164"/>
    </row>
    <row r="9" customHeight="1" spans="1:10">
      <c r="A9" s="164"/>
      <c r="B9" s="267"/>
      <c r="C9" s="158"/>
      <c r="D9" s="156"/>
      <c r="E9" s="159"/>
      <c r="F9" s="159"/>
      <c r="G9" s="159"/>
      <c r="H9" s="159"/>
      <c r="I9" s="159" t="str">
        <f t="shared" si="0"/>
        <v/>
      </c>
      <c r="J9" s="164"/>
    </row>
    <row r="10" customHeight="1" spans="1:10">
      <c r="A10" s="164"/>
      <c r="B10" s="267"/>
      <c r="C10" s="158"/>
      <c r="D10" s="156"/>
      <c r="E10" s="159"/>
      <c r="F10" s="159"/>
      <c r="G10" s="159"/>
      <c r="H10" s="159"/>
      <c r="I10" s="159" t="str">
        <f t="shared" si="0"/>
        <v/>
      </c>
      <c r="J10" s="164"/>
    </row>
    <row r="11" customHeight="1" spans="1:10">
      <c r="A11" s="164"/>
      <c r="B11" s="267"/>
      <c r="C11" s="158"/>
      <c r="D11" s="156"/>
      <c r="E11" s="159"/>
      <c r="F11" s="159"/>
      <c r="G11" s="159"/>
      <c r="H11" s="159"/>
      <c r="I11" s="159" t="str">
        <f t="shared" si="0"/>
        <v/>
      </c>
      <c r="J11" s="164"/>
    </row>
    <row r="12" customHeight="1" spans="1:10">
      <c r="A12" s="164"/>
      <c r="B12" s="267"/>
      <c r="C12" s="158"/>
      <c r="D12" s="156"/>
      <c r="E12" s="159"/>
      <c r="F12" s="159"/>
      <c r="G12" s="159"/>
      <c r="H12" s="159"/>
      <c r="I12" s="159" t="str">
        <f t="shared" si="0"/>
        <v/>
      </c>
      <c r="J12" s="164"/>
    </row>
    <row r="13" customHeight="1" spans="1:10">
      <c r="A13" s="164"/>
      <c r="B13" s="267"/>
      <c r="C13" s="158"/>
      <c r="D13" s="156"/>
      <c r="E13" s="159"/>
      <c r="F13" s="159"/>
      <c r="G13" s="159"/>
      <c r="H13" s="159"/>
      <c r="I13" s="159" t="str">
        <f t="shared" si="0"/>
        <v/>
      </c>
      <c r="J13" s="164"/>
    </row>
    <row r="14" customHeight="1" spans="1:10">
      <c r="A14" s="164"/>
      <c r="B14" s="267"/>
      <c r="C14" s="158"/>
      <c r="D14" s="156"/>
      <c r="E14" s="159"/>
      <c r="F14" s="159"/>
      <c r="G14" s="159"/>
      <c r="H14" s="159"/>
      <c r="I14" s="159" t="str">
        <f t="shared" si="0"/>
        <v/>
      </c>
      <c r="J14" s="164"/>
    </row>
    <row r="15" customHeight="1" spans="1:10">
      <c r="A15" s="164"/>
      <c r="B15" s="267"/>
      <c r="C15" s="158"/>
      <c r="D15" s="156"/>
      <c r="E15" s="159"/>
      <c r="F15" s="159"/>
      <c r="G15" s="159"/>
      <c r="H15" s="159"/>
      <c r="I15" s="159" t="str">
        <f t="shared" si="0"/>
        <v/>
      </c>
      <c r="J15" s="164"/>
    </row>
    <row r="16" customHeight="1" spans="1:10">
      <c r="A16" s="164"/>
      <c r="B16" s="267"/>
      <c r="C16" s="158"/>
      <c r="D16" s="156"/>
      <c r="E16" s="159"/>
      <c r="F16" s="159"/>
      <c r="G16" s="159"/>
      <c r="H16" s="159"/>
      <c r="I16" s="159" t="str">
        <f t="shared" si="0"/>
        <v/>
      </c>
      <c r="J16" s="164"/>
    </row>
    <row r="17" ht="15" customHeight="1" spans="1:10">
      <c r="A17" s="164"/>
      <c r="B17" s="267"/>
      <c r="C17" s="158"/>
      <c r="D17" s="156"/>
      <c r="E17" s="159"/>
      <c r="F17" s="159"/>
      <c r="G17" s="159"/>
      <c r="H17" s="159"/>
      <c r="I17" s="159" t="str">
        <f t="shared" si="0"/>
        <v/>
      </c>
      <c r="J17" s="164"/>
    </row>
    <row r="18" customHeight="1" spans="1:10">
      <c r="A18" s="164"/>
      <c r="B18" s="267"/>
      <c r="C18" s="158"/>
      <c r="D18" s="156"/>
      <c r="E18" s="159"/>
      <c r="F18" s="159"/>
      <c r="G18" s="159"/>
      <c r="H18" s="159"/>
      <c r="I18" s="159" t="str">
        <f t="shared" si="0"/>
        <v/>
      </c>
      <c r="J18" s="164"/>
    </row>
    <row r="19" customHeight="1" spans="1:10">
      <c r="A19" s="164"/>
      <c r="B19" s="267"/>
      <c r="C19" s="158"/>
      <c r="D19" s="156"/>
      <c r="E19" s="159"/>
      <c r="F19" s="159"/>
      <c r="G19" s="159"/>
      <c r="H19" s="159"/>
      <c r="I19" s="159" t="str">
        <f t="shared" si="0"/>
        <v/>
      </c>
      <c r="J19" s="164"/>
    </row>
    <row r="20" customHeight="1" spans="1:10">
      <c r="A20" s="164"/>
      <c r="B20" s="267"/>
      <c r="C20" s="158"/>
      <c r="D20" s="156"/>
      <c r="E20" s="159"/>
      <c r="F20" s="159"/>
      <c r="G20" s="159"/>
      <c r="H20" s="159"/>
      <c r="I20" s="159" t="str">
        <f t="shared" si="0"/>
        <v/>
      </c>
      <c r="J20" s="164"/>
    </row>
    <row r="21" customHeight="1" spans="1:10">
      <c r="A21" s="164"/>
      <c r="B21" s="267"/>
      <c r="C21" s="158"/>
      <c r="D21" s="156"/>
      <c r="E21" s="159"/>
      <c r="F21" s="159"/>
      <c r="G21" s="159"/>
      <c r="H21" s="159"/>
      <c r="I21" s="159" t="str">
        <f t="shared" si="0"/>
        <v/>
      </c>
      <c r="J21" s="164"/>
    </row>
    <row r="22" customHeight="1" spans="1:10">
      <c r="A22" s="164"/>
      <c r="B22" s="267"/>
      <c r="C22" s="158"/>
      <c r="D22" s="156"/>
      <c r="E22" s="159"/>
      <c r="F22" s="159"/>
      <c r="G22" s="159"/>
      <c r="H22" s="159"/>
      <c r="I22" s="159" t="str">
        <f t="shared" si="0"/>
        <v/>
      </c>
      <c r="J22" s="164"/>
    </row>
    <row r="23" customHeight="1" spans="1:10">
      <c r="A23" s="164"/>
      <c r="B23" s="267"/>
      <c r="C23" s="158"/>
      <c r="D23" s="156"/>
      <c r="E23" s="159"/>
      <c r="F23" s="159"/>
      <c r="G23" s="159"/>
      <c r="H23" s="159"/>
      <c r="I23" s="159" t="str">
        <f t="shared" si="0"/>
        <v/>
      </c>
      <c r="J23" s="164"/>
    </row>
    <row r="24" customHeight="1" spans="1:10">
      <c r="A24" s="164"/>
      <c r="B24" s="267"/>
      <c r="C24" s="158"/>
      <c r="D24" s="156"/>
      <c r="E24" s="159"/>
      <c r="F24" s="159"/>
      <c r="G24" s="159"/>
      <c r="H24" s="159"/>
      <c r="I24" s="159" t="str">
        <f t="shared" si="0"/>
        <v/>
      </c>
      <c r="J24" s="164"/>
    </row>
    <row r="25" customHeight="1" spans="1:10">
      <c r="A25" s="164"/>
      <c r="B25" s="267"/>
      <c r="C25" s="158"/>
      <c r="D25" s="156"/>
      <c r="E25" s="159"/>
      <c r="F25" s="159"/>
      <c r="G25" s="159"/>
      <c r="H25" s="159"/>
      <c r="I25" s="159" t="str">
        <f t="shared" si="0"/>
        <v/>
      </c>
      <c r="J25" s="164"/>
    </row>
    <row r="26" customHeight="1" spans="1:10">
      <c r="A26" s="164"/>
      <c r="B26" s="267"/>
      <c r="C26" s="158"/>
      <c r="D26" s="156"/>
      <c r="E26" s="159"/>
      <c r="F26" s="159"/>
      <c r="G26" s="159"/>
      <c r="H26" s="159"/>
      <c r="I26" s="159"/>
      <c r="J26" s="164"/>
    </row>
    <row r="27" customHeight="1" spans="1:10">
      <c r="A27" s="161" t="s">
        <v>337</v>
      </c>
      <c r="B27" s="227"/>
      <c r="C27" s="158"/>
      <c r="D27" s="156"/>
      <c r="E27" s="159">
        <f>SUM(E6:E26)</f>
        <v>0</v>
      </c>
      <c r="F27" s="159"/>
      <c r="G27" s="159">
        <f>SUM(G6:G26)</f>
        <v>0</v>
      </c>
      <c r="H27" s="159">
        <f>SUM(H6:H26)</f>
        <v>0</v>
      </c>
      <c r="I27" s="159" t="str">
        <f>IF(G27=0,"",(H27-G27)/G27*100)</f>
        <v/>
      </c>
      <c r="J27" s="164"/>
    </row>
    <row r="28" customHeight="1" spans="1:9">
      <c r="A28" s="139" t="str">
        <f>封面!D11&amp;封面!G11</f>
        <v>产权持有单位填表人：丁旭伟</v>
      </c>
      <c r="E28" s="150"/>
      <c r="F28" s="150"/>
      <c r="G28" s="150" t="str">
        <f>"评估人员："&amp;封面!G20</f>
        <v>评估人员：江宛烨</v>
      </c>
      <c r="H28" s="150"/>
      <c r="I28" s="150"/>
    </row>
    <row r="29" customHeight="1" spans="1:9">
      <c r="A29" s="139" t="str">
        <f>CONCATENATE(封面!D13,封面!F13,封面!G13,封面!H13,封面!I13,封面!J13,封面!K13)</f>
        <v>填表日期：2023年11月7日</v>
      </c>
      <c r="E29" s="150"/>
      <c r="F29" s="150"/>
      <c r="G29" s="150"/>
      <c r="H29" s="150"/>
      <c r="I29" s="150"/>
    </row>
  </sheetData>
  <mergeCells count="3">
    <mergeCell ref="A2:J2"/>
    <mergeCell ref="A3:J3"/>
    <mergeCell ref="A27:B27"/>
  </mergeCells>
  <hyperlinks>
    <hyperlink ref="A1" location="索引目录!D26" display="返回索引页"/>
    <hyperlink ref="B1" location="流动汇总!B15" display="返回"/>
  </hyperlinks>
  <printOptions horizontalCentered="1"/>
  <pageMargins left="0.354166666666667" right="0.354166666666667" top="0.786805555555556" bottom="0.786805555555556" header="1.0625" footer="0.511805555555556"/>
  <pageSetup paperSize="9" scale="86" fitToHeight="0" orientation="landscape"/>
  <headerFooter alignWithMargins="0">
    <oddHeader>&amp;R&amp;"宋体,常规"&amp;10表&amp;"Times New Roman,常规"3-12
&amp;"宋体,常规"共&amp;"Times New Roman,常规"&amp;N&amp;"宋体,常规"页第&amp;"Times New Roman,常规"&amp;P&amp;"宋体,常规"页</oddHead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29"/>
  <sheetViews>
    <sheetView workbookViewId="0">
      <selection activeCell="L19" sqref="L19"/>
    </sheetView>
  </sheetViews>
  <sheetFormatPr defaultColWidth="9" defaultRowHeight="15.75" customHeight="1"/>
  <cols>
    <col min="1" max="1" width="5.5" style="139" customWidth="1"/>
    <col min="2" max="2" width="25.1666666666667" style="426" customWidth="1"/>
    <col min="3" max="3" width="8.16666666666667" style="140" customWidth="1"/>
    <col min="4" max="4" width="20" style="139" customWidth="1"/>
    <col min="5" max="6" width="14.5833333333333" style="139" customWidth="1" outlineLevel="1"/>
    <col min="7" max="8" width="18.6666666666667" style="139" customWidth="1"/>
    <col min="9" max="9" width="9.66666666666667" style="139" customWidth="1"/>
    <col min="10" max="10" width="15.5" style="139" customWidth="1"/>
    <col min="11" max="16384" width="9" style="139"/>
  </cols>
  <sheetData>
    <row r="1" ht="11.25" customHeight="1" spans="1:10">
      <c r="A1" s="142" t="s">
        <v>118</v>
      </c>
      <c r="B1" s="737" t="s">
        <v>261</v>
      </c>
      <c r="C1" s="761"/>
      <c r="D1" s="143"/>
      <c r="E1" s="146"/>
      <c r="F1" s="146"/>
      <c r="G1" s="146"/>
      <c r="H1" s="146"/>
      <c r="I1" s="146"/>
      <c r="J1" s="145"/>
    </row>
    <row r="2" s="137" customFormat="1" ht="30" customHeight="1" spans="1:10">
      <c r="A2" s="148" t="s">
        <v>1068</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E4" s="150"/>
      <c r="F4" s="150"/>
      <c r="G4" s="150"/>
      <c r="H4" s="150"/>
      <c r="I4" s="150"/>
      <c r="J4" s="163" t="s">
        <v>120</v>
      </c>
    </row>
    <row r="5" s="138" customFormat="1" customHeight="1" spans="1:10">
      <c r="A5" s="152" t="s">
        <v>183</v>
      </c>
      <c r="B5" s="272" t="s">
        <v>1022</v>
      </c>
      <c r="C5" s="153" t="s">
        <v>341</v>
      </c>
      <c r="D5" s="152" t="s">
        <v>1067</v>
      </c>
      <c r="E5" s="154" t="s">
        <v>264</v>
      </c>
      <c r="F5" s="154" t="s">
        <v>292</v>
      </c>
      <c r="G5" s="170" t="s">
        <v>265</v>
      </c>
      <c r="H5" s="170" t="s">
        <v>266</v>
      </c>
      <c r="I5" s="170" t="s">
        <v>293</v>
      </c>
      <c r="J5" s="152" t="s">
        <v>186</v>
      </c>
    </row>
    <row r="6" customHeight="1" spans="1:10">
      <c r="A6" s="156"/>
      <c r="B6" s="267"/>
      <c r="C6" s="762"/>
      <c r="D6" s="157"/>
      <c r="E6" s="159"/>
      <c r="F6" s="159"/>
      <c r="G6" s="159"/>
      <c r="H6" s="159"/>
      <c r="I6" s="159" t="str">
        <f>IF(G6=0,"",(H6-G6)/G6*100)</f>
        <v/>
      </c>
      <c r="J6" s="164"/>
    </row>
    <row r="7" customHeight="1" spans="1:10">
      <c r="A7" s="156"/>
      <c r="B7" s="267"/>
      <c r="C7" s="153"/>
      <c r="D7" s="152"/>
      <c r="E7" s="159"/>
      <c r="F7" s="159"/>
      <c r="G7" s="159"/>
      <c r="H7" s="159"/>
      <c r="I7" s="159" t="str">
        <f t="shared" ref="I7:I25" si="0">IF(G7=0,"",(H7-G7)/G7*100)</f>
        <v/>
      </c>
      <c r="J7" s="164"/>
    </row>
    <row r="8" customHeight="1" spans="1:10">
      <c r="A8" s="156"/>
      <c r="B8" s="267"/>
      <c r="C8" s="762"/>
      <c r="D8" s="157"/>
      <c r="E8" s="159"/>
      <c r="F8" s="159"/>
      <c r="G8" s="159"/>
      <c r="H8" s="159"/>
      <c r="I8" s="159" t="str">
        <f t="shared" si="0"/>
        <v/>
      </c>
      <c r="J8" s="164"/>
    </row>
    <row r="9" customHeight="1" spans="1:10">
      <c r="A9" s="156"/>
      <c r="B9" s="267"/>
      <c r="C9" s="762"/>
      <c r="D9" s="157"/>
      <c r="E9" s="159"/>
      <c r="F9" s="159"/>
      <c r="G9" s="159"/>
      <c r="H9" s="159"/>
      <c r="I9" s="159" t="str">
        <f t="shared" si="0"/>
        <v/>
      </c>
      <c r="J9" s="164"/>
    </row>
    <row r="10" customHeight="1" spans="1:10">
      <c r="A10" s="156"/>
      <c r="B10" s="267"/>
      <c r="C10" s="762"/>
      <c r="D10" s="157"/>
      <c r="E10" s="159"/>
      <c r="F10" s="159"/>
      <c r="G10" s="159"/>
      <c r="H10" s="159"/>
      <c r="I10" s="159" t="str">
        <f t="shared" si="0"/>
        <v/>
      </c>
      <c r="J10" s="164"/>
    </row>
    <row r="11" customHeight="1" spans="1:10">
      <c r="A11" s="156"/>
      <c r="B11" s="267"/>
      <c r="C11" s="762"/>
      <c r="D11" s="157"/>
      <c r="E11" s="159"/>
      <c r="F11" s="159"/>
      <c r="G11" s="159"/>
      <c r="H11" s="159"/>
      <c r="I11" s="159" t="str">
        <f t="shared" si="0"/>
        <v/>
      </c>
      <c r="J11" s="164"/>
    </row>
    <row r="12" customHeight="1" spans="1:10">
      <c r="A12" s="156"/>
      <c r="B12" s="267"/>
      <c r="C12" s="762"/>
      <c r="D12" s="157"/>
      <c r="E12" s="159"/>
      <c r="F12" s="159"/>
      <c r="G12" s="159"/>
      <c r="H12" s="159"/>
      <c r="I12" s="159" t="str">
        <f t="shared" si="0"/>
        <v/>
      </c>
      <c r="J12" s="164"/>
    </row>
    <row r="13" customHeight="1" spans="1:10">
      <c r="A13" s="156"/>
      <c r="B13" s="267"/>
      <c r="C13" s="762"/>
      <c r="D13" s="157"/>
      <c r="E13" s="159"/>
      <c r="F13" s="159"/>
      <c r="G13" s="159"/>
      <c r="H13" s="159"/>
      <c r="I13" s="159" t="str">
        <f t="shared" si="0"/>
        <v/>
      </c>
      <c r="J13" s="164"/>
    </row>
    <row r="14" customHeight="1" spans="1:10">
      <c r="A14" s="156"/>
      <c r="B14" s="267"/>
      <c r="C14" s="762"/>
      <c r="D14" s="157"/>
      <c r="E14" s="159"/>
      <c r="F14" s="159"/>
      <c r="G14" s="159"/>
      <c r="H14" s="159"/>
      <c r="I14" s="159" t="str">
        <f t="shared" si="0"/>
        <v/>
      </c>
      <c r="J14" s="164"/>
    </row>
    <row r="15" customHeight="1" spans="1:10">
      <c r="A15" s="156"/>
      <c r="B15" s="267"/>
      <c r="C15" s="762"/>
      <c r="D15" s="157"/>
      <c r="E15" s="159"/>
      <c r="F15" s="159"/>
      <c r="G15" s="159"/>
      <c r="H15" s="159"/>
      <c r="I15" s="159" t="str">
        <f t="shared" si="0"/>
        <v/>
      </c>
      <c r="J15" s="164"/>
    </row>
    <row r="16" customHeight="1" spans="1:10">
      <c r="A16" s="156"/>
      <c r="B16" s="267"/>
      <c r="C16" s="762"/>
      <c r="D16" s="157"/>
      <c r="E16" s="159"/>
      <c r="F16" s="159"/>
      <c r="G16" s="159"/>
      <c r="H16" s="159"/>
      <c r="I16" s="159" t="str">
        <f t="shared" si="0"/>
        <v/>
      </c>
      <c r="J16" s="164"/>
    </row>
    <row r="17" customHeight="1" spans="1:10">
      <c r="A17" s="156"/>
      <c r="B17" s="267"/>
      <c r="C17" s="762"/>
      <c r="D17" s="157"/>
      <c r="E17" s="159"/>
      <c r="F17" s="159"/>
      <c r="G17" s="159"/>
      <c r="H17" s="159"/>
      <c r="I17" s="159" t="str">
        <f t="shared" si="0"/>
        <v/>
      </c>
      <c r="J17" s="164"/>
    </row>
    <row r="18" customHeight="1" spans="1:10">
      <c r="A18" s="156"/>
      <c r="B18" s="267"/>
      <c r="C18" s="762"/>
      <c r="D18" s="157"/>
      <c r="E18" s="159"/>
      <c r="F18" s="159"/>
      <c r="G18" s="159"/>
      <c r="H18" s="159"/>
      <c r="I18" s="159" t="str">
        <f t="shared" si="0"/>
        <v/>
      </c>
      <c r="J18" s="164"/>
    </row>
    <row r="19" customHeight="1" spans="1:10">
      <c r="A19" s="156"/>
      <c r="B19" s="267"/>
      <c r="C19" s="762"/>
      <c r="D19" s="157"/>
      <c r="E19" s="159"/>
      <c r="F19" s="159"/>
      <c r="G19" s="159"/>
      <c r="H19" s="159"/>
      <c r="I19" s="159" t="str">
        <f t="shared" si="0"/>
        <v/>
      </c>
      <c r="J19" s="164"/>
    </row>
    <row r="20" customHeight="1" spans="1:10">
      <c r="A20" s="156"/>
      <c r="B20" s="267"/>
      <c r="C20" s="762"/>
      <c r="D20" s="157"/>
      <c r="E20" s="159"/>
      <c r="F20" s="159"/>
      <c r="G20" s="159"/>
      <c r="H20" s="159"/>
      <c r="I20" s="159" t="str">
        <f t="shared" si="0"/>
        <v/>
      </c>
      <c r="J20" s="164"/>
    </row>
    <row r="21" customHeight="1" spans="1:10">
      <c r="A21" s="156"/>
      <c r="B21" s="267"/>
      <c r="C21" s="762"/>
      <c r="D21" s="157"/>
      <c r="E21" s="159"/>
      <c r="F21" s="159"/>
      <c r="G21" s="159"/>
      <c r="H21" s="159"/>
      <c r="I21" s="159" t="str">
        <f t="shared" si="0"/>
        <v/>
      </c>
      <c r="J21" s="164"/>
    </row>
    <row r="22" customHeight="1" spans="1:10">
      <c r="A22" s="156"/>
      <c r="B22" s="267"/>
      <c r="C22" s="762"/>
      <c r="D22" s="157"/>
      <c r="E22" s="159"/>
      <c r="F22" s="159"/>
      <c r="G22" s="159"/>
      <c r="H22" s="159"/>
      <c r="I22" s="159" t="str">
        <f t="shared" si="0"/>
        <v/>
      </c>
      <c r="J22" s="164"/>
    </row>
    <row r="23" customHeight="1" spans="1:10">
      <c r="A23" s="156"/>
      <c r="B23" s="267"/>
      <c r="C23" s="762"/>
      <c r="D23" s="157"/>
      <c r="E23" s="159"/>
      <c r="F23" s="159"/>
      <c r="G23" s="159"/>
      <c r="H23" s="159"/>
      <c r="I23" s="159" t="str">
        <f t="shared" si="0"/>
        <v/>
      </c>
      <c r="J23" s="164"/>
    </row>
    <row r="24" customHeight="1" spans="1:10">
      <c r="A24" s="156"/>
      <c r="B24" s="267"/>
      <c r="C24" s="762"/>
      <c r="D24" s="157"/>
      <c r="E24" s="159"/>
      <c r="F24" s="159"/>
      <c r="G24" s="159"/>
      <c r="H24" s="159"/>
      <c r="I24" s="159" t="str">
        <f t="shared" si="0"/>
        <v/>
      </c>
      <c r="J24" s="164"/>
    </row>
    <row r="25" customHeight="1" spans="1:10">
      <c r="A25" s="156"/>
      <c r="B25" s="267"/>
      <c r="C25" s="762"/>
      <c r="D25" s="157"/>
      <c r="E25" s="159"/>
      <c r="F25" s="159"/>
      <c r="G25" s="159"/>
      <c r="H25" s="159"/>
      <c r="I25" s="159" t="str">
        <f t="shared" si="0"/>
        <v/>
      </c>
      <c r="J25" s="164"/>
    </row>
    <row r="26" customHeight="1" spans="1:10">
      <c r="A26" s="156"/>
      <c r="B26" s="267"/>
      <c r="C26" s="762"/>
      <c r="D26" s="157"/>
      <c r="E26" s="159"/>
      <c r="F26" s="159"/>
      <c r="G26" s="159"/>
      <c r="H26" s="159"/>
      <c r="I26" s="159"/>
      <c r="J26" s="164"/>
    </row>
    <row r="27" customHeight="1" spans="1:10">
      <c r="A27" s="161" t="s">
        <v>337</v>
      </c>
      <c r="B27" s="227"/>
      <c r="C27" s="153"/>
      <c r="D27" s="152"/>
      <c r="E27" s="159">
        <f>SUM(E6:E26)</f>
        <v>0</v>
      </c>
      <c r="F27" s="159"/>
      <c r="G27" s="159">
        <f>SUM(G6:G26)</f>
        <v>0</v>
      </c>
      <c r="H27" s="159">
        <f>SUM(H6:H26)</f>
        <v>0</v>
      </c>
      <c r="I27" s="159" t="str">
        <f>IF(G27=0,"",(H27-G27)/G27*100)</f>
        <v/>
      </c>
      <c r="J27" s="164"/>
    </row>
    <row r="28" customHeight="1" spans="1:9">
      <c r="A28" s="139" t="str">
        <f>封面!D11&amp;封面!G11</f>
        <v>产权持有单位填表人：丁旭伟</v>
      </c>
      <c r="E28" s="150"/>
      <c r="F28" s="150"/>
      <c r="G28" s="150" t="str">
        <f>"评估人员："&amp;封面!G20</f>
        <v>评估人员：江宛烨</v>
      </c>
      <c r="H28" s="150"/>
      <c r="I28" s="150"/>
    </row>
    <row r="29" customHeight="1" spans="1:9">
      <c r="A29" s="139" t="str">
        <f>CONCATENATE(封面!D13,封面!F13,封面!G13,封面!H13,封面!I13,封面!J13,封面!K13)</f>
        <v>填表日期：2023年11月7日</v>
      </c>
      <c r="E29" s="150"/>
      <c r="F29" s="150"/>
      <c r="G29" s="150"/>
      <c r="H29" s="150"/>
      <c r="I29" s="150"/>
    </row>
  </sheetData>
  <mergeCells count="3">
    <mergeCell ref="A2:J2"/>
    <mergeCell ref="A3:J3"/>
    <mergeCell ref="A27:B27"/>
  </mergeCells>
  <hyperlinks>
    <hyperlink ref="A1" location="索引目录!D27" display="返回索引页"/>
    <hyperlink ref="B1" location="流动汇总!B16" display="返回"/>
  </hyperlinks>
  <printOptions horizontalCentered="1"/>
  <pageMargins left="0.354166666666667" right="0.354166666666667" top="0.786805555555556" bottom="0.786805555555556" header="1.0625" footer="0.511805555555556"/>
  <pageSetup paperSize="9" scale="87" fitToHeight="0" orientation="landscape"/>
  <headerFooter alignWithMargins="0">
    <oddHeader>&amp;R&amp;"宋体,常规"&amp;10表&amp;"Times New Roman,常规"3-13
&amp;"宋体,常规"共&amp;"Times New Roman,常规"&amp;N&amp;"宋体,常规"页第&amp;"Times New Roman,常规"&amp;P&amp;"宋体,常规"页</oddHead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0"/>
    <pageSetUpPr fitToPage="1"/>
  </sheetPr>
  <dimension ref="A1:G32"/>
  <sheetViews>
    <sheetView zoomScale="85" zoomScaleNormal="85" topLeftCell="A10" workbookViewId="0">
      <selection activeCell="L19" sqref="L19"/>
    </sheetView>
  </sheetViews>
  <sheetFormatPr defaultColWidth="9" defaultRowHeight="15.75" customHeight="1" outlineLevelCol="6"/>
  <cols>
    <col min="1" max="1" width="6.16666666666667" style="139" customWidth="1"/>
    <col min="2" max="2" width="28" style="139" customWidth="1"/>
    <col min="3" max="3" width="19.0833333333333" style="139" customWidth="1" outlineLevel="1"/>
    <col min="4" max="6" width="25" style="139" customWidth="1"/>
    <col min="7" max="7" width="12.5" style="139" customWidth="1"/>
    <col min="8" max="16384" width="9" style="139"/>
  </cols>
  <sheetData>
    <row r="1" customHeight="1" spans="1:7">
      <c r="A1" s="232" t="s">
        <v>118</v>
      </c>
      <c r="B1" s="755" t="s">
        <v>261</v>
      </c>
      <c r="C1" s="146"/>
      <c r="D1" s="146"/>
      <c r="E1" s="146"/>
      <c r="F1" s="146"/>
      <c r="G1" s="146"/>
    </row>
    <row r="2" s="137" customFormat="1" ht="30" customHeight="1" spans="1:7">
      <c r="A2" s="148" t="s">
        <v>1069</v>
      </c>
      <c r="B2" s="149"/>
      <c r="C2" s="149"/>
      <c r="D2" s="149"/>
      <c r="E2" s="149"/>
      <c r="F2" s="149"/>
      <c r="G2" s="149"/>
    </row>
    <row r="3" ht="14.25" customHeight="1" spans="1:7">
      <c r="A3" s="233" t="str">
        <f>CONCATENATE(封面!D9,封面!F9,封面!G9,封面!H9,封面!I9,封面!J9,封面!K9)</f>
        <v>评估基准日：2023年9月30日</v>
      </c>
      <c r="B3" s="233"/>
      <c r="C3" s="233"/>
      <c r="D3" s="233"/>
      <c r="E3" s="233"/>
      <c r="F3" s="233"/>
      <c r="G3" s="233"/>
    </row>
    <row r="4" customHeight="1" spans="1:7">
      <c r="A4" s="234" t="str">
        <f>封面!D7&amp;封面!F7</f>
        <v>产权持有人：杭州汽轮新能源有限公司</v>
      </c>
      <c r="C4" s="150"/>
      <c r="D4" s="150"/>
      <c r="E4" s="150"/>
      <c r="F4" s="150"/>
      <c r="G4" s="317" t="s">
        <v>120</v>
      </c>
    </row>
    <row r="5" s="231" customFormat="1" customHeight="1" spans="1:7">
      <c r="A5" s="236" t="s">
        <v>263</v>
      </c>
      <c r="B5" s="236" t="s">
        <v>252</v>
      </c>
      <c r="C5" s="208" t="s">
        <v>264</v>
      </c>
      <c r="D5" s="208" t="s">
        <v>265</v>
      </c>
      <c r="E5" s="208" t="s">
        <v>266</v>
      </c>
      <c r="F5" s="237" t="s">
        <v>267</v>
      </c>
      <c r="G5" s="208" t="s">
        <v>402</v>
      </c>
    </row>
    <row r="6" customHeight="1" spans="1:7">
      <c r="A6" s="156" t="str">
        <f>$A$30&amp;"-"&amp;SUBTOTAL(103,$B$6:B6)</f>
        <v>4-1</v>
      </c>
      <c r="B6" s="164" t="s">
        <v>88</v>
      </c>
      <c r="C6" s="159">
        <f>可供出售金融资产汇总!C28</f>
        <v>0</v>
      </c>
      <c r="D6" s="159">
        <f>可供出售金融资产汇总!E28</f>
        <v>0</v>
      </c>
      <c r="E6" s="159">
        <f>可供出售金融资产汇总!F28</f>
        <v>0</v>
      </c>
      <c r="F6" s="159">
        <f>E6-D6</f>
        <v>0</v>
      </c>
      <c r="G6" s="319" t="str">
        <f>IF(D6=0,"",F6/D6*100)</f>
        <v/>
      </c>
    </row>
    <row r="7" customHeight="1" spans="1:7">
      <c r="A7" s="156" t="str">
        <f>$A$30&amp;"-"&amp;SUBTOTAL(103,$B$6:B7)</f>
        <v>4-2</v>
      </c>
      <c r="B7" s="164" t="s">
        <v>90</v>
      </c>
      <c r="C7" s="159">
        <f>持有到期投资!H27</f>
        <v>0</v>
      </c>
      <c r="D7" s="159">
        <f>持有到期投资!J27</f>
        <v>0</v>
      </c>
      <c r="E7" s="159">
        <f>持有到期投资!K27</f>
        <v>0</v>
      </c>
      <c r="F7" s="159">
        <f>E7-D7</f>
        <v>0</v>
      </c>
      <c r="G7" s="319" t="str">
        <f>IF(D7=0,"",F7/D7*100)</f>
        <v/>
      </c>
    </row>
    <row r="8" customHeight="1" spans="1:7">
      <c r="A8" s="156" t="str">
        <f>$A$30&amp;"-"&amp;SUBTOTAL(103,$B$6:B8)</f>
        <v>4-3</v>
      </c>
      <c r="B8" s="757" t="s">
        <v>1070</v>
      </c>
      <c r="C8" s="159">
        <f>债权投资!H29</f>
        <v>0</v>
      </c>
      <c r="D8" s="159">
        <f>债权投资!J29</f>
        <v>0</v>
      </c>
      <c r="E8" s="159">
        <f>债权投资!K29</f>
        <v>0</v>
      </c>
      <c r="F8" s="159">
        <f t="shared" ref="F8:F11" si="0">E8-D8</f>
        <v>0</v>
      </c>
      <c r="G8" s="319" t="str">
        <f t="shared" ref="G8:G11" si="1">IF(D8=0,"",F8/D8*100)</f>
        <v/>
      </c>
    </row>
    <row r="9" customHeight="1" spans="1:7">
      <c r="A9" s="156" t="str">
        <f>$A$30&amp;"-"&amp;SUBTOTAL(103,$B$6:B9)</f>
        <v>4-4</v>
      </c>
      <c r="B9" s="758" t="s">
        <v>205</v>
      </c>
      <c r="C9" s="159">
        <f>其他债权投资!H29</f>
        <v>0</v>
      </c>
      <c r="D9" s="159">
        <f>其他债权投资!J29</f>
        <v>0</v>
      </c>
      <c r="E9" s="159">
        <f>其他债权投资!K29</f>
        <v>0</v>
      </c>
      <c r="F9" s="159">
        <f t="shared" si="0"/>
        <v>0</v>
      </c>
      <c r="G9" s="319" t="str">
        <f t="shared" si="1"/>
        <v/>
      </c>
    </row>
    <row r="10" customHeight="1" spans="1:7">
      <c r="A10" s="156" t="str">
        <f>$A$30&amp;"-"&amp;SUBTOTAL(103,$B$6:B10)</f>
        <v>4-5</v>
      </c>
      <c r="B10" s="164" t="s">
        <v>91</v>
      </c>
      <c r="C10" s="159">
        <f>长期应收!E27</f>
        <v>0</v>
      </c>
      <c r="D10" s="159">
        <f>长期应收!G27</f>
        <v>0</v>
      </c>
      <c r="E10" s="159">
        <f>长期应收!H27</f>
        <v>0</v>
      </c>
      <c r="F10" s="159">
        <f t="shared" si="0"/>
        <v>0</v>
      </c>
      <c r="G10" s="319" t="str">
        <f t="shared" si="1"/>
        <v/>
      </c>
    </row>
    <row r="11" customHeight="1" spans="1:7">
      <c r="A11" s="156" t="str">
        <f>$A$30&amp;"-"&amp;SUBTOTAL(103,$B$6:B11)</f>
        <v>4-6</v>
      </c>
      <c r="B11" s="164" t="s">
        <v>92</v>
      </c>
      <c r="C11" s="159">
        <f>股权投资!G27</f>
        <v>0</v>
      </c>
      <c r="D11" s="159">
        <f>股权投资!I27</f>
        <v>0</v>
      </c>
      <c r="E11" s="159">
        <f>股权投资!J27</f>
        <v>0</v>
      </c>
      <c r="F11" s="159">
        <f t="shared" si="0"/>
        <v>0</v>
      </c>
      <c r="G11" s="319" t="str">
        <f t="shared" si="1"/>
        <v/>
      </c>
    </row>
    <row r="12" customHeight="1" spans="1:7">
      <c r="A12" s="156" t="str">
        <f>$A$30&amp;"-"&amp;SUBTOTAL(103,$B$6:B12)</f>
        <v>4-7</v>
      </c>
      <c r="B12" s="758" t="s">
        <v>1071</v>
      </c>
      <c r="C12" s="159">
        <f>其他权益工具投资!H28</f>
        <v>0</v>
      </c>
      <c r="D12" s="159">
        <f>其他权益工具投资!J28</f>
        <v>0</v>
      </c>
      <c r="E12" s="159">
        <f>其他权益工具投资!K28</f>
        <v>0</v>
      </c>
      <c r="F12" s="159">
        <f t="shared" ref="F12:F14" si="2">E12-D12</f>
        <v>0</v>
      </c>
      <c r="G12" s="319" t="str">
        <f t="shared" ref="G12:G14" si="3">IF(D12=0,"",F12/D12*100)</f>
        <v/>
      </c>
    </row>
    <row r="13" customHeight="1" spans="1:7">
      <c r="A13" s="156" t="str">
        <f>$A$30&amp;"-"&amp;SUBTOTAL(103,$B$6:B13)</f>
        <v>4-8</v>
      </c>
      <c r="B13" s="758" t="s">
        <v>208</v>
      </c>
      <c r="C13" s="159">
        <f>其他非流动金融资产!G28</f>
        <v>0</v>
      </c>
      <c r="D13" s="159">
        <f>其他非流动金融资产!I28</f>
        <v>0</v>
      </c>
      <c r="E13" s="159">
        <f>其他非流动金融资产!J28</f>
        <v>0</v>
      </c>
      <c r="F13" s="159">
        <f t="shared" si="2"/>
        <v>0</v>
      </c>
      <c r="G13" s="319" t="str">
        <f t="shared" si="3"/>
        <v/>
      </c>
    </row>
    <row r="14" customHeight="1" spans="1:7">
      <c r="A14" s="156" t="str">
        <f>$A$30&amp;"-"&amp;SUBTOTAL(103,$B$6:B14)</f>
        <v>4-9</v>
      </c>
      <c r="B14" s="164" t="s">
        <v>93</v>
      </c>
      <c r="C14" s="159">
        <f>投资性房地产汇总表!C31</f>
        <v>0</v>
      </c>
      <c r="D14" s="159">
        <f>投资性房地产汇总表!D31</f>
        <v>0</v>
      </c>
      <c r="E14" s="159">
        <f>投资性房地产汇总表!E31</f>
        <v>0</v>
      </c>
      <c r="F14" s="159">
        <f t="shared" si="2"/>
        <v>0</v>
      </c>
      <c r="G14" s="319" t="str">
        <f t="shared" si="3"/>
        <v/>
      </c>
    </row>
    <row r="15" customHeight="1" spans="1:7">
      <c r="A15" s="156" t="str">
        <f>$A$30&amp;"-"&amp;SUBTOTAL(103,$B$6:B15)</f>
        <v>4-10</v>
      </c>
      <c r="B15" s="164" t="s">
        <v>94</v>
      </c>
      <c r="C15" s="159">
        <f>固定资产汇总!D25</f>
        <v>0</v>
      </c>
      <c r="D15" s="159">
        <f>固定资产汇总!F25</f>
        <v>0</v>
      </c>
      <c r="E15" s="159">
        <f>固定资产汇总!H25</f>
        <v>0</v>
      </c>
      <c r="F15" s="159">
        <f t="shared" ref="F15:F25" si="4">E15-D15</f>
        <v>0</v>
      </c>
      <c r="G15" s="319" t="str">
        <f t="shared" ref="G15:G25" si="5">IF(D15=0,"",F15/D15*100)</f>
        <v/>
      </c>
    </row>
    <row r="16" customHeight="1" spans="1:7">
      <c r="A16" s="156" t="str">
        <f>$A$30&amp;"-"&amp;SUBTOTAL(103,$B$6:B16)</f>
        <v>4-11</v>
      </c>
      <c r="B16" s="164" t="s">
        <v>102</v>
      </c>
      <c r="C16" s="159">
        <f>在建工程汇总!C27</f>
        <v>0</v>
      </c>
      <c r="D16" s="159">
        <f>在建工程汇总!D27</f>
        <v>0</v>
      </c>
      <c r="E16" s="159">
        <f>在建工程汇总!E27</f>
        <v>0</v>
      </c>
      <c r="F16" s="159">
        <f t="shared" si="4"/>
        <v>0</v>
      </c>
      <c r="G16" s="319" t="str">
        <f t="shared" si="5"/>
        <v/>
      </c>
    </row>
    <row r="17" customHeight="1" spans="1:7">
      <c r="A17" s="156" t="str">
        <f>$A$30&amp;"-"&amp;SUBTOTAL(103,$B$6:B17)</f>
        <v>4-12</v>
      </c>
      <c r="B17" s="164" t="s">
        <v>107</v>
      </c>
      <c r="C17" s="159">
        <f>生产性生物资产!I27</f>
        <v>0</v>
      </c>
      <c r="D17" s="159">
        <f>生产性生物资产!M27</f>
        <v>0</v>
      </c>
      <c r="E17" s="159">
        <f>生产性生物资产!P27</f>
        <v>0</v>
      </c>
      <c r="F17" s="159">
        <f t="shared" si="4"/>
        <v>0</v>
      </c>
      <c r="G17" s="319" t="str">
        <f t="shared" si="5"/>
        <v/>
      </c>
    </row>
    <row r="18" customHeight="1" spans="1:7">
      <c r="A18" s="156" t="str">
        <f>$A$30&amp;"-"&amp;SUBTOTAL(103,$B$6:B18)</f>
        <v>4-13</v>
      </c>
      <c r="B18" s="164" t="s">
        <v>108</v>
      </c>
      <c r="C18" s="159">
        <f>油气资产!J27</f>
        <v>0</v>
      </c>
      <c r="D18" s="159">
        <f>油气资产!N27</f>
        <v>0</v>
      </c>
      <c r="E18" s="159">
        <f>油气资产!Q27</f>
        <v>0</v>
      </c>
      <c r="F18" s="159">
        <f t="shared" si="4"/>
        <v>0</v>
      </c>
      <c r="G18" s="319" t="str">
        <f t="shared" si="5"/>
        <v/>
      </c>
    </row>
    <row r="19" customHeight="1" spans="1:7">
      <c r="A19" s="156" t="str">
        <f>$A$30&amp;"-"&amp;SUBTOTAL(103,$B$6:B19)</f>
        <v>4-14</v>
      </c>
      <c r="B19" s="285" t="s">
        <v>212</v>
      </c>
      <c r="C19" s="159">
        <f>使用权资产!L29</f>
        <v>0</v>
      </c>
      <c r="D19" s="159">
        <f>使用权资产!R29</f>
        <v>0</v>
      </c>
      <c r="E19" s="159">
        <f>使用权资产!V29</f>
        <v>0</v>
      </c>
      <c r="F19" s="159">
        <f t="shared" ref="F19" si="6">E19-D19</f>
        <v>0</v>
      </c>
      <c r="G19" s="319" t="str">
        <f t="shared" ref="G19" si="7">IF(D19=0,"",F19/D19*100)</f>
        <v/>
      </c>
    </row>
    <row r="20" customHeight="1" spans="1:7">
      <c r="A20" s="156" t="str">
        <f>$A$30&amp;"-"&amp;SUBTOTAL(103,$B$6:B20)</f>
        <v>4-15</v>
      </c>
      <c r="B20" s="164" t="s">
        <v>109</v>
      </c>
      <c r="C20" s="159">
        <f>无形资产汇总!C27</f>
        <v>0</v>
      </c>
      <c r="D20" s="159">
        <f>无形资产汇总!D27</f>
        <v>0</v>
      </c>
      <c r="E20" s="159">
        <f>无形资产汇总!E27</f>
        <v>0</v>
      </c>
      <c r="F20" s="159">
        <f t="shared" si="4"/>
        <v>0</v>
      </c>
      <c r="G20" s="319" t="str">
        <f t="shared" si="5"/>
        <v/>
      </c>
    </row>
    <row r="21" customHeight="1" spans="1:7">
      <c r="A21" s="156" t="str">
        <f>$A$30&amp;"-"&amp;SUBTOTAL(103,$B$6:B21)</f>
        <v>4-16</v>
      </c>
      <c r="B21" s="164" t="s">
        <v>112</v>
      </c>
      <c r="C21" s="159">
        <f>开发支出!D27</f>
        <v>0</v>
      </c>
      <c r="D21" s="159">
        <f>开发支出!F27</f>
        <v>0</v>
      </c>
      <c r="E21" s="159">
        <f>开发支出!G27</f>
        <v>0</v>
      </c>
      <c r="F21" s="159">
        <f t="shared" si="4"/>
        <v>0</v>
      </c>
      <c r="G21" s="319" t="str">
        <f t="shared" si="5"/>
        <v/>
      </c>
    </row>
    <row r="22" customHeight="1" spans="1:7">
      <c r="A22" s="156" t="str">
        <f>$A$30&amp;"-"&amp;SUBTOTAL(103,$B$6:B22)</f>
        <v>4-17</v>
      </c>
      <c r="B22" s="164" t="s">
        <v>113</v>
      </c>
      <c r="C22" s="159">
        <f>商誉!D27</f>
        <v>0</v>
      </c>
      <c r="D22" s="159">
        <f>商誉!F27</f>
        <v>0</v>
      </c>
      <c r="E22" s="159">
        <f>商誉!G27</f>
        <v>0</v>
      </c>
      <c r="F22" s="159">
        <f t="shared" si="4"/>
        <v>0</v>
      </c>
      <c r="G22" s="319" t="str">
        <f t="shared" si="5"/>
        <v/>
      </c>
    </row>
    <row r="23" customHeight="1" spans="1:7">
      <c r="A23" s="156" t="str">
        <f>$A$30&amp;"-"&amp;SUBTOTAL(103,$B$6:B23)</f>
        <v>4-18</v>
      </c>
      <c r="B23" s="164" t="s">
        <v>115</v>
      </c>
      <c r="C23" s="159">
        <f>长期待摊费用!F27</f>
        <v>0</v>
      </c>
      <c r="D23" s="159">
        <f>长期待摊费用!H27</f>
        <v>0</v>
      </c>
      <c r="E23" s="159">
        <f>长期待摊费用!J27</f>
        <v>0</v>
      </c>
      <c r="F23" s="159">
        <f t="shared" si="4"/>
        <v>0</v>
      </c>
      <c r="G23" s="319" t="str">
        <f t="shared" si="5"/>
        <v/>
      </c>
    </row>
    <row r="24" customHeight="1" spans="1:7">
      <c r="A24" s="156" t="str">
        <f>$A$30&amp;"-"&amp;SUBTOTAL(103,$B$6:B24)</f>
        <v>4-19</v>
      </c>
      <c r="B24" s="164" t="s">
        <v>116</v>
      </c>
      <c r="C24" s="159">
        <f>递延所得税资产!D27</f>
        <v>0</v>
      </c>
      <c r="D24" s="159">
        <f>递延所得税资产!F27</f>
        <v>0</v>
      </c>
      <c r="E24" s="159">
        <f>递延所得税资产!G27</f>
        <v>0</v>
      </c>
      <c r="F24" s="159">
        <f t="shared" si="4"/>
        <v>0</v>
      </c>
      <c r="G24" s="319" t="str">
        <f t="shared" si="5"/>
        <v/>
      </c>
    </row>
    <row r="25" customHeight="1" spans="1:7">
      <c r="A25" s="156" t="str">
        <f>$A$30&amp;"-"&amp;SUBTOTAL(103,$B$6:B25)</f>
        <v>4-20</v>
      </c>
      <c r="B25" s="164" t="s">
        <v>117</v>
      </c>
      <c r="C25" s="159">
        <f>其他非流动资产!D27</f>
        <v>0</v>
      </c>
      <c r="D25" s="159">
        <f>其他非流动资产!F27</f>
        <v>0</v>
      </c>
      <c r="E25" s="159">
        <f>其他非流动资产!G27</f>
        <v>0</v>
      </c>
      <c r="F25" s="159">
        <f t="shared" si="4"/>
        <v>0</v>
      </c>
      <c r="G25" s="319" t="str">
        <f t="shared" si="5"/>
        <v/>
      </c>
    </row>
    <row r="26" customHeight="1" spans="1:7">
      <c r="A26" s="156"/>
      <c r="B26" s="164"/>
      <c r="C26" s="159"/>
      <c r="D26" s="159"/>
      <c r="E26" s="159"/>
      <c r="F26" s="159"/>
      <c r="G26" s="319"/>
    </row>
    <row r="27" customHeight="1" spans="1:7">
      <c r="A27" s="156"/>
      <c r="B27" s="164"/>
      <c r="C27" s="159"/>
      <c r="D27" s="159"/>
      <c r="E27" s="159"/>
      <c r="F27" s="159"/>
      <c r="G27" s="319"/>
    </row>
    <row r="28" customHeight="1" spans="1:7">
      <c r="A28" s="236"/>
      <c r="B28" s="759"/>
      <c r="C28" s="159"/>
      <c r="D28" s="159"/>
      <c r="E28" s="159"/>
      <c r="F28" s="159"/>
      <c r="G28" s="319"/>
    </row>
    <row r="29" customHeight="1" spans="1:7">
      <c r="A29" s="236"/>
      <c r="B29" s="236"/>
      <c r="C29" s="159"/>
      <c r="D29" s="159"/>
      <c r="E29" s="159"/>
      <c r="F29" s="159"/>
      <c r="G29" s="319"/>
    </row>
    <row r="30" customHeight="1" spans="1:7">
      <c r="A30" s="236" t="s">
        <v>1072</v>
      </c>
      <c r="B30" s="760" t="s">
        <v>157</v>
      </c>
      <c r="C30" s="159">
        <f>SUM(C6:C29)</f>
        <v>0</v>
      </c>
      <c r="D30" s="159">
        <f>SUM(D6:D29)</f>
        <v>0</v>
      </c>
      <c r="E30" s="159">
        <f>SUM(E6:E29)</f>
        <v>0</v>
      </c>
      <c r="F30" s="159">
        <f>SUM(F6:F29)</f>
        <v>0</v>
      </c>
      <c r="G30" s="319" t="str">
        <f>IF(D30=0,"",F30/D30*100)</f>
        <v/>
      </c>
    </row>
    <row r="31" customHeight="1" spans="1:7">
      <c r="A31" s="139" t="str">
        <f>封面!D11&amp;封面!G11</f>
        <v>产权持有单位填表人：丁旭伟</v>
      </c>
      <c r="C31" s="150"/>
      <c r="D31" s="150"/>
      <c r="E31" s="150" t="str">
        <f>"评估人员："&amp;封面!G22</f>
        <v>评估人员：</v>
      </c>
      <c r="F31" s="150"/>
      <c r="G31" s="150"/>
    </row>
    <row r="32" customHeight="1" spans="1:7">
      <c r="A32" s="169" t="str">
        <f>CONCATENATE(封面!D13,封面!F13,封面!G13,封面!H13,封面!I13,封面!J13,封面!K13)</f>
        <v>填表日期：2023年11月7日</v>
      </c>
      <c r="C32" s="150"/>
      <c r="D32" s="150"/>
      <c r="E32" s="150"/>
      <c r="F32" s="150"/>
      <c r="G32" s="150"/>
    </row>
  </sheetData>
  <mergeCells count="2">
    <mergeCell ref="A2:G2"/>
    <mergeCell ref="A3:G3"/>
  </mergeCells>
  <hyperlinks>
    <hyperlink ref="A1" location="索引目录!C28" display="返回索引页"/>
    <hyperlink ref="B6" location="可供出售金融资产汇总!B1" display="可供出售金融资产"/>
    <hyperlink ref="B7" location="持有到期投资!B1" display="持有至到期投资"/>
    <hyperlink ref="B10" location="长期应收!B1" display="长期应收款"/>
    <hyperlink ref="B1" location="分类汇总!B20" display="返回"/>
    <hyperlink ref="B11" location="股权投资!B1" display="长期股权投资"/>
    <hyperlink ref="B14" location="投资性房地产!B1" display="投资性房地产"/>
    <hyperlink ref="B25" location="其他非流动资产!Print_Titles" display="其他非流动资产"/>
    <hyperlink ref="B24" location="递延所得税资产!Print_Area" display="递延所得税资产"/>
    <hyperlink ref="B23" location="长期待摊费用!Print_Area" display="长期待摊费用"/>
    <hyperlink ref="B22" location="商誉!Print_Area" display="商誉"/>
    <hyperlink ref="B21" location="开发支出!Print_Titles" display="开发支出"/>
    <hyperlink ref="B20" location="无形资产汇总!Print_Area" display="无形资产"/>
    <hyperlink ref="B18" location="油气资产!Print_Area" display="油气资产"/>
    <hyperlink ref="B17" location="生产性生物资产!Print_Area" display="生产性生物资产"/>
    <hyperlink ref="B16" location="在建工程汇总!Print_Area" display="在建工程"/>
    <hyperlink ref="B15" location="固定资产汇总!A1" display="固定资产"/>
  </hyperlinks>
  <printOptions horizontalCentered="1"/>
  <pageMargins left="0.349305555555556" right="0.349305555555556" top="0.788888888888889" bottom="0.788888888888889" header="1.05902777777778" footer="0.509027777777778"/>
  <pageSetup paperSize="9" scale="93" fitToHeight="0" orientation="landscape"/>
  <headerFooter alignWithMargins="0">
    <oddHeader>&amp;R&amp;"宋体,常规"&amp;10表&amp;"Times New Roman,常规"4
&amp;"宋体,常规"共&amp;"Times New Roman,常规"&amp;N&amp;"宋体,常规"页第&amp;"Times New Roman,常规"&amp;P&amp;"宋体,常规"页</oddHeader>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30"/>
  <sheetViews>
    <sheetView zoomScale="85" zoomScaleNormal="85" topLeftCell="A5" workbookViewId="0">
      <selection activeCell="L19" sqref="L19"/>
    </sheetView>
  </sheetViews>
  <sheetFormatPr defaultColWidth="9" defaultRowHeight="15.75" customHeight="1"/>
  <cols>
    <col min="1" max="1" width="6.16666666666667" style="139" customWidth="1"/>
    <col min="2" max="2" width="28" style="139" customWidth="1"/>
    <col min="3" max="4" width="19.0833333333333" style="139" customWidth="1" outlineLevel="1"/>
    <col min="5" max="7" width="25" style="139" customWidth="1"/>
    <col min="8" max="8" width="12.1666666666667" style="139" customWidth="1"/>
    <col min="9" max="16384" width="9" style="139"/>
  </cols>
  <sheetData>
    <row r="1" customHeight="1" spans="1:8">
      <c r="A1" s="232" t="s">
        <v>118</v>
      </c>
      <c r="B1" s="755" t="s">
        <v>261</v>
      </c>
      <c r="C1" s="146"/>
      <c r="D1" s="146"/>
      <c r="E1" s="146"/>
      <c r="F1" s="146"/>
      <c r="G1" s="146"/>
      <c r="H1" s="146"/>
    </row>
    <row r="2" s="137" customFormat="1" ht="30" customHeight="1" spans="1:8">
      <c r="A2" s="148" t="s">
        <v>1073</v>
      </c>
      <c r="B2" s="149"/>
      <c r="C2" s="149"/>
      <c r="D2" s="149"/>
      <c r="E2" s="149"/>
      <c r="F2" s="149"/>
      <c r="G2" s="149"/>
      <c r="H2" s="149"/>
    </row>
    <row r="3" ht="14.25" customHeight="1" spans="1:8">
      <c r="A3" s="233" t="str">
        <f>CONCATENATE(封面!D9,封面!F9,封面!G9,封面!H9,封面!I9,封面!J9,封面!K9)</f>
        <v>评估基准日：2023年9月30日</v>
      </c>
      <c r="B3" s="233"/>
      <c r="C3" s="233"/>
      <c r="D3" s="233"/>
      <c r="E3" s="233"/>
      <c r="F3" s="233"/>
      <c r="G3" s="233"/>
      <c r="H3" s="233"/>
    </row>
    <row r="4" customHeight="1" spans="1:8">
      <c r="A4" s="234" t="str">
        <f>封面!D7&amp;封面!F7</f>
        <v>产权持有人：杭州汽轮新能源有限公司</v>
      </c>
      <c r="C4" s="150"/>
      <c r="D4" s="150"/>
      <c r="E4" s="150"/>
      <c r="F4" s="150"/>
      <c r="G4" s="150"/>
      <c r="H4" s="317" t="s">
        <v>120</v>
      </c>
    </row>
    <row r="5" s="231" customFormat="1" customHeight="1" spans="1:10">
      <c r="A5" s="236" t="s">
        <v>263</v>
      </c>
      <c r="B5" s="236" t="s">
        <v>252</v>
      </c>
      <c r="C5" s="208" t="s">
        <v>264</v>
      </c>
      <c r="D5" s="208" t="s">
        <v>292</v>
      </c>
      <c r="E5" s="208" t="s">
        <v>265</v>
      </c>
      <c r="F5" s="208" t="s">
        <v>266</v>
      </c>
      <c r="G5" s="237" t="s">
        <v>267</v>
      </c>
      <c r="H5" s="208" t="s">
        <v>402</v>
      </c>
      <c r="J5" s="756"/>
    </row>
    <row r="6" customHeight="1" spans="1:8">
      <c r="A6" s="236" t="s">
        <v>1074</v>
      </c>
      <c r="B6" s="164" t="s">
        <v>1075</v>
      </c>
      <c r="C6" s="159">
        <f>'可出售-股票'!I27</f>
        <v>0</v>
      </c>
      <c r="D6" s="159"/>
      <c r="E6" s="159">
        <f>'可出售-股票'!K27</f>
        <v>0</v>
      </c>
      <c r="F6" s="159">
        <f>'可出售-股票'!L27</f>
        <v>0</v>
      </c>
      <c r="G6" s="159">
        <f>F6-E6</f>
        <v>0</v>
      </c>
      <c r="H6" s="319" t="str">
        <f>IF(E6=0,"",G6/E6*100)</f>
        <v/>
      </c>
    </row>
    <row r="7" customHeight="1" spans="1:8">
      <c r="A7" s="236" t="s">
        <v>1076</v>
      </c>
      <c r="B7" s="164" t="s">
        <v>1077</v>
      </c>
      <c r="C7" s="159">
        <f>'可出售-债券'!H27</f>
        <v>0</v>
      </c>
      <c r="D7" s="159"/>
      <c r="E7" s="159">
        <f>'可出售-债券'!J27</f>
        <v>0</v>
      </c>
      <c r="F7" s="159">
        <f>'可出售-债券'!K27</f>
        <v>0</v>
      </c>
      <c r="G7" s="159">
        <f>F7-E7</f>
        <v>0</v>
      </c>
      <c r="H7" s="319" t="str">
        <f>IF(E7=0,"",G7/E7*100)</f>
        <v/>
      </c>
    </row>
    <row r="8" customHeight="1" spans="1:8">
      <c r="A8" s="236" t="s">
        <v>1078</v>
      </c>
      <c r="B8" s="164" t="s">
        <v>1079</v>
      </c>
      <c r="C8" s="159">
        <f>'可出售-股权'!H27</f>
        <v>0</v>
      </c>
      <c r="D8" s="159"/>
      <c r="E8" s="159">
        <f>'可出售-股权'!J27</f>
        <v>0</v>
      </c>
      <c r="F8" s="159">
        <f>'可出售-股权'!K27</f>
        <v>0</v>
      </c>
      <c r="G8" s="159">
        <f>F8-E8</f>
        <v>0</v>
      </c>
      <c r="H8" s="319" t="str">
        <f>IF(E8=0,"",G8/E8*100)</f>
        <v/>
      </c>
    </row>
    <row r="9" customHeight="1" spans="1:8">
      <c r="A9" s="236" t="s">
        <v>1080</v>
      </c>
      <c r="B9" s="164" t="s">
        <v>1081</v>
      </c>
      <c r="C9" s="159">
        <f>'可出售-其他'!H27</f>
        <v>0</v>
      </c>
      <c r="D9" s="159"/>
      <c r="E9" s="159">
        <f>'可出售-其他'!J27</f>
        <v>0</v>
      </c>
      <c r="F9" s="159">
        <f>'可出售-其他'!K27</f>
        <v>0</v>
      </c>
      <c r="G9" s="159">
        <f>F9-E9</f>
        <v>0</v>
      </c>
      <c r="H9" s="319" t="str">
        <f>IF(E9=0,"",G9/E9*100)</f>
        <v/>
      </c>
    </row>
    <row r="10" customHeight="1" spans="1:8">
      <c r="A10" s="156"/>
      <c r="B10" s="164"/>
      <c r="C10" s="159"/>
      <c r="D10" s="159"/>
      <c r="E10" s="159"/>
      <c r="F10" s="159"/>
      <c r="G10" s="159"/>
      <c r="H10" s="319"/>
    </row>
    <row r="11" customHeight="1" spans="1:8">
      <c r="A11" s="156"/>
      <c r="B11" s="164"/>
      <c r="C11" s="159"/>
      <c r="D11" s="159"/>
      <c r="E11" s="159"/>
      <c r="F11" s="159"/>
      <c r="G11" s="159"/>
      <c r="H11" s="319"/>
    </row>
    <row r="12" customHeight="1" spans="1:8">
      <c r="A12" s="156"/>
      <c r="B12" s="164"/>
      <c r="C12" s="159"/>
      <c r="D12" s="159"/>
      <c r="E12" s="159"/>
      <c r="F12" s="159"/>
      <c r="G12" s="159"/>
      <c r="H12" s="319"/>
    </row>
    <row r="13" customHeight="1" spans="1:8">
      <c r="A13" s="156"/>
      <c r="B13" s="164"/>
      <c r="C13" s="159"/>
      <c r="D13" s="159"/>
      <c r="E13" s="159"/>
      <c r="F13" s="159"/>
      <c r="G13" s="159"/>
      <c r="H13" s="319"/>
    </row>
    <row r="14" customHeight="1" spans="1:8">
      <c r="A14" s="156"/>
      <c r="B14" s="164"/>
      <c r="C14" s="159"/>
      <c r="D14" s="159"/>
      <c r="E14" s="159"/>
      <c r="F14" s="159"/>
      <c r="G14" s="159"/>
      <c r="H14" s="319"/>
    </row>
    <row r="15" customHeight="1" spans="1:8">
      <c r="A15" s="156"/>
      <c r="B15" s="164"/>
      <c r="C15" s="159"/>
      <c r="D15" s="159"/>
      <c r="E15" s="159"/>
      <c r="F15" s="159"/>
      <c r="G15" s="159"/>
      <c r="H15" s="319"/>
    </row>
    <row r="16" customHeight="1" spans="1:8">
      <c r="A16" s="156"/>
      <c r="B16" s="164"/>
      <c r="C16" s="159"/>
      <c r="D16" s="159"/>
      <c r="E16" s="159"/>
      <c r="F16" s="159"/>
      <c r="G16" s="159"/>
      <c r="H16" s="319"/>
    </row>
    <row r="17" customHeight="1" spans="1:8">
      <c r="A17" s="156"/>
      <c r="B17" s="164"/>
      <c r="C17" s="159"/>
      <c r="D17" s="159"/>
      <c r="E17" s="159"/>
      <c r="F17" s="159"/>
      <c r="G17" s="159"/>
      <c r="H17" s="319"/>
    </row>
    <row r="18" customHeight="1" spans="1:8">
      <c r="A18" s="156"/>
      <c r="B18" s="164"/>
      <c r="C18" s="159"/>
      <c r="D18" s="159"/>
      <c r="E18" s="159"/>
      <c r="F18" s="159"/>
      <c r="G18" s="159"/>
      <c r="H18" s="319"/>
    </row>
    <row r="19" customHeight="1" spans="1:8">
      <c r="A19" s="156"/>
      <c r="B19" s="164"/>
      <c r="C19" s="159"/>
      <c r="D19" s="159"/>
      <c r="E19" s="159"/>
      <c r="F19" s="159"/>
      <c r="G19" s="159"/>
      <c r="H19" s="319"/>
    </row>
    <row r="20" customHeight="1" spans="1:8">
      <c r="A20" s="156"/>
      <c r="B20" s="164"/>
      <c r="C20" s="159"/>
      <c r="D20" s="159"/>
      <c r="E20" s="159"/>
      <c r="F20" s="159"/>
      <c r="G20" s="159"/>
      <c r="H20" s="319"/>
    </row>
    <row r="21" customHeight="1" spans="1:8">
      <c r="A21" s="156"/>
      <c r="B21" s="164"/>
      <c r="C21" s="159"/>
      <c r="D21" s="159"/>
      <c r="E21" s="159"/>
      <c r="F21" s="159"/>
      <c r="G21" s="159"/>
      <c r="H21" s="319"/>
    </row>
    <row r="22" customHeight="1" spans="1:8">
      <c r="A22" s="156"/>
      <c r="B22" s="164"/>
      <c r="C22" s="159"/>
      <c r="D22" s="159"/>
      <c r="E22" s="159"/>
      <c r="F22" s="159"/>
      <c r="G22" s="159"/>
      <c r="H22" s="319"/>
    </row>
    <row r="23" customHeight="1" spans="1:8">
      <c r="A23" s="156"/>
      <c r="B23" s="164"/>
      <c r="C23" s="159"/>
      <c r="D23" s="159"/>
      <c r="E23" s="159"/>
      <c r="F23" s="159"/>
      <c r="G23" s="159"/>
      <c r="H23" s="319"/>
    </row>
    <row r="24" customHeight="1" spans="1:8">
      <c r="A24" s="156"/>
      <c r="B24" s="164"/>
      <c r="C24" s="159"/>
      <c r="D24" s="159"/>
      <c r="E24" s="159"/>
      <c r="F24" s="159"/>
      <c r="G24" s="159"/>
      <c r="H24" s="319"/>
    </row>
    <row r="25" customHeight="1" spans="1:8">
      <c r="A25" s="156"/>
      <c r="B25" s="164"/>
      <c r="C25" s="159"/>
      <c r="D25" s="159"/>
      <c r="E25" s="159"/>
      <c r="F25" s="159"/>
      <c r="G25" s="159"/>
      <c r="H25" s="319"/>
    </row>
    <row r="26" customHeight="1" spans="1:8">
      <c r="A26" s="156"/>
      <c r="B26" s="321" t="s">
        <v>1082</v>
      </c>
      <c r="C26" s="159">
        <f>SUM(C6:C25)</f>
        <v>0</v>
      </c>
      <c r="D26" s="159"/>
      <c r="E26" s="159">
        <f>SUM(E6:E25)</f>
        <v>0</v>
      </c>
      <c r="F26" s="159">
        <f>SUM(F6:F25)</f>
        <v>0</v>
      </c>
      <c r="G26" s="159">
        <f>SUM(G6:G25)</f>
        <v>0</v>
      </c>
      <c r="H26" s="319" t="str">
        <f>IF(E26=0,"",G26/E26*100)</f>
        <v/>
      </c>
    </row>
    <row r="27" customHeight="1" spans="1:8">
      <c r="A27" s="156"/>
      <c r="B27" s="321" t="s">
        <v>1083</v>
      </c>
      <c r="C27" s="159"/>
      <c r="D27" s="159"/>
      <c r="E27" s="159">
        <f>C27</f>
        <v>0</v>
      </c>
      <c r="F27" s="159">
        <v>0</v>
      </c>
      <c r="G27" s="159">
        <f>F27-E27</f>
        <v>0</v>
      </c>
      <c r="H27" s="319" t="str">
        <f>IF(E27=0,"",G27/E27*100)</f>
        <v/>
      </c>
    </row>
    <row r="28" customHeight="1" spans="1:8">
      <c r="A28" s="156"/>
      <c r="B28" s="321" t="s">
        <v>1084</v>
      </c>
      <c r="C28" s="159">
        <f>C26-C27</f>
        <v>0</v>
      </c>
      <c r="D28" s="159"/>
      <c r="E28" s="159">
        <f>E26-E27</f>
        <v>0</v>
      </c>
      <c r="F28" s="159">
        <f>F26-F27</f>
        <v>0</v>
      </c>
      <c r="G28" s="159">
        <f>G26-G27</f>
        <v>0</v>
      </c>
      <c r="H28" s="319" t="str">
        <f>IF(E28=0,"",G28/E28*100)</f>
        <v/>
      </c>
    </row>
    <row r="29" customHeight="1" spans="1:8">
      <c r="A29" s="139" t="str">
        <f>封面!D11&amp;封面!G11</f>
        <v>产权持有单位填表人：丁旭伟</v>
      </c>
      <c r="C29" s="150"/>
      <c r="D29" s="150"/>
      <c r="E29" s="150"/>
      <c r="F29" s="150" t="str">
        <f>"评估人员："&amp;封面!G22</f>
        <v>评估人员：</v>
      </c>
      <c r="G29" s="150"/>
      <c r="H29" s="150"/>
    </row>
    <row r="30" customHeight="1" spans="1:8">
      <c r="A30" s="169" t="str">
        <f>CONCATENATE(封面!D13,封面!F13,封面!G13,封面!H13,封面!I13,封面!J13,封面!K13)</f>
        <v>填表日期：2023年11月7日</v>
      </c>
      <c r="C30" s="150"/>
      <c r="D30" s="150"/>
      <c r="E30" s="150"/>
      <c r="F30" s="150"/>
      <c r="G30" s="150"/>
      <c r="H30" s="150"/>
    </row>
  </sheetData>
  <mergeCells count="2">
    <mergeCell ref="A2:H2"/>
    <mergeCell ref="A3:H3"/>
  </mergeCells>
  <hyperlinks>
    <hyperlink ref="A1" location="索引目录!D28" display="返回索引页"/>
    <hyperlink ref="B6" location="'可出售-股票'!B1" display="可供出售金融资产-股票投资"/>
    <hyperlink ref="B7" location="'可出售-债券'!B1" display="可供出售金融资产-债券投资"/>
    <hyperlink ref="B9" location="'可出售-其他'!B1" display="可供出售金融资产-其他投资"/>
    <hyperlink ref="B1" location="长期投资汇总!B6" display="返回"/>
    <hyperlink ref="B8" location="'可出售-债券'!B1" display="可供出售金融资产-股权投资"/>
  </hyperlinks>
  <printOptions horizontalCentered="1"/>
  <pageMargins left="0.349305555555556" right="0.349305555555556" top="0.788888888888889" bottom="0.788888888888889" header="1.05902777777778" footer="0.509027777777778"/>
  <pageSetup paperSize="9" scale="82" fitToHeight="0" orientation="landscape"/>
  <headerFooter alignWithMargins="0">
    <oddHeader>&amp;R&amp;"宋体,常规"&amp;10表&amp;"Times New Roman,常规"4-1
&amp;"宋体,常规"共&amp;"Times New Roman,常规"&amp;N&amp;"宋体,常规"页第&amp;"Times New Roman,常规"&amp;P&amp;"宋体,常规"页</oddHead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N29"/>
  <sheetViews>
    <sheetView workbookViewId="0">
      <selection activeCell="L19" sqref="L19"/>
    </sheetView>
  </sheetViews>
  <sheetFormatPr defaultColWidth="9" defaultRowHeight="15.75" customHeight="1"/>
  <cols>
    <col min="1" max="1" width="5.58333333333333" style="139" customWidth="1"/>
    <col min="2" max="2" width="17.6666666666667" style="426" customWidth="1"/>
    <col min="3" max="3" width="9" style="139"/>
    <col min="4" max="4" width="7.58333333333333" style="140" customWidth="1"/>
    <col min="5" max="5" width="7.66666666666667" style="139" customWidth="1"/>
    <col min="6" max="6" width="8.66666666666667" style="139" customWidth="1"/>
    <col min="7" max="7" width="9.5" style="139" customWidth="1"/>
    <col min="8" max="8" width="7.66666666666667" style="139" customWidth="1"/>
    <col min="9" max="10" width="13.0833333333333" style="139" customWidth="1" outlineLevel="1"/>
    <col min="11" max="11" width="14.6666666666667" style="139" customWidth="1"/>
    <col min="12" max="12" width="14.1666666666667" style="139" customWidth="1"/>
    <col min="13" max="16384" width="9" style="139"/>
  </cols>
  <sheetData>
    <row r="1" ht="12.75" customHeight="1" spans="1:14">
      <c r="A1" s="142" t="s">
        <v>118</v>
      </c>
      <c r="B1" s="737" t="s">
        <v>261</v>
      </c>
      <c r="C1" s="145"/>
      <c r="D1" s="144"/>
      <c r="E1" s="145"/>
      <c r="F1" s="145"/>
      <c r="G1" s="146"/>
      <c r="H1" s="146"/>
      <c r="I1" s="146"/>
      <c r="J1" s="146"/>
      <c r="K1" s="146"/>
      <c r="L1" s="146"/>
      <c r="M1" s="146"/>
      <c r="N1" s="145"/>
    </row>
    <row r="2" s="137" customFormat="1" ht="30" customHeight="1" spans="1:14">
      <c r="A2" s="148" t="s">
        <v>1085</v>
      </c>
      <c r="B2" s="149"/>
      <c r="C2" s="149"/>
      <c r="D2" s="149"/>
      <c r="E2" s="149"/>
      <c r="F2" s="149"/>
      <c r="G2" s="149"/>
      <c r="H2" s="149"/>
      <c r="I2" s="149"/>
      <c r="J2" s="149"/>
      <c r="K2" s="149"/>
      <c r="L2" s="149"/>
      <c r="M2" s="149"/>
      <c r="N2" s="149"/>
    </row>
    <row r="3" ht="14.25" customHeight="1" spans="1:14">
      <c r="A3" s="138" t="str">
        <f>CONCATENATE(封面!D9,封面!F9,封面!G9,封面!H9,封面!I9,封面!J9,封面!K9)</f>
        <v>评估基准日：2023年9月30日</v>
      </c>
      <c r="B3" s="138"/>
      <c r="C3" s="138"/>
      <c r="D3" s="138"/>
      <c r="E3" s="138"/>
      <c r="F3" s="138"/>
      <c r="G3" s="138"/>
      <c r="H3" s="138"/>
      <c r="I3" s="138"/>
      <c r="J3" s="138"/>
      <c r="K3" s="138"/>
      <c r="L3" s="138"/>
      <c r="M3" s="138"/>
      <c r="N3" s="138"/>
    </row>
    <row r="4" customHeight="1" spans="1:14">
      <c r="A4" s="139" t="str">
        <f>封面!D7&amp;封面!F7</f>
        <v>产权持有人：杭州汽轮新能源有限公司</v>
      </c>
      <c r="G4" s="150"/>
      <c r="H4" s="150"/>
      <c r="I4" s="150"/>
      <c r="J4" s="150"/>
      <c r="K4" s="150"/>
      <c r="L4" s="150"/>
      <c r="M4" s="150"/>
      <c r="N4" s="163" t="s">
        <v>120</v>
      </c>
    </row>
    <row r="5" s="138" customFormat="1" ht="27" customHeight="1" spans="1:14">
      <c r="A5" s="152" t="s">
        <v>183</v>
      </c>
      <c r="B5" s="272" t="s">
        <v>312</v>
      </c>
      <c r="C5" s="152" t="s">
        <v>1086</v>
      </c>
      <c r="D5" s="153" t="s">
        <v>314</v>
      </c>
      <c r="E5" s="152" t="s">
        <v>315</v>
      </c>
      <c r="F5" s="152" t="s">
        <v>1087</v>
      </c>
      <c r="G5" s="154" t="s">
        <v>1088</v>
      </c>
      <c r="H5" s="154" t="s">
        <v>1089</v>
      </c>
      <c r="I5" s="154" t="s">
        <v>264</v>
      </c>
      <c r="J5" s="154" t="s">
        <v>292</v>
      </c>
      <c r="K5" s="170" t="s">
        <v>265</v>
      </c>
      <c r="L5" s="170" t="s">
        <v>266</v>
      </c>
      <c r="M5" s="170" t="s">
        <v>293</v>
      </c>
      <c r="N5" s="152" t="s">
        <v>186</v>
      </c>
    </row>
    <row r="6" customHeight="1" spans="1:14">
      <c r="A6" s="156"/>
      <c r="B6" s="267"/>
      <c r="C6" s="156"/>
      <c r="D6" s="158"/>
      <c r="E6" s="156"/>
      <c r="F6" s="156"/>
      <c r="G6" s="159"/>
      <c r="H6" s="159"/>
      <c r="I6" s="159"/>
      <c r="J6" s="159"/>
      <c r="K6" s="159"/>
      <c r="L6" s="159"/>
      <c r="M6" s="159" t="str">
        <f>IF(K6=0,"",(L6-K6)/K6*100)</f>
        <v/>
      </c>
      <c r="N6" s="164"/>
    </row>
    <row r="7" customHeight="1" spans="1:14">
      <c r="A7" s="156"/>
      <c r="B7" s="267"/>
      <c r="C7" s="156"/>
      <c r="D7" s="158"/>
      <c r="E7" s="156"/>
      <c r="F7" s="156"/>
      <c r="G7" s="159"/>
      <c r="H7" s="159"/>
      <c r="I7" s="159"/>
      <c r="J7" s="159"/>
      <c r="K7" s="159"/>
      <c r="L7" s="159"/>
      <c r="M7" s="159" t="str">
        <f t="shared" ref="M7:M25" si="0">IF(K7=0,"",(L7-K7)/K7*100)</f>
        <v/>
      </c>
      <c r="N7" s="164"/>
    </row>
    <row r="8" customHeight="1" spans="1:14">
      <c r="A8" s="156"/>
      <c r="B8" s="267"/>
      <c r="C8" s="156"/>
      <c r="D8" s="158"/>
      <c r="E8" s="156"/>
      <c r="F8" s="156"/>
      <c r="G8" s="159"/>
      <c r="H8" s="159"/>
      <c r="I8" s="159"/>
      <c r="J8" s="159"/>
      <c r="K8" s="159"/>
      <c r="L8" s="159"/>
      <c r="M8" s="159" t="str">
        <f t="shared" si="0"/>
        <v/>
      </c>
      <c r="N8" s="164"/>
    </row>
    <row r="9" customHeight="1" spans="1:14">
      <c r="A9" s="156"/>
      <c r="B9" s="267"/>
      <c r="C9" s="156"/>
      <c r="D9" s="158"/>
      <c r="E9" s="156"/>
      <c r="F9" s="156"/>
      <c r="G9" s="159"/>
      <c r="H9" s="159"/>
      <c r="I9" s="159"/>
      <c r="J9" s="159"/>
      <c r="K9" s="159"/>
      <c r="L9" s="159"/>
      <c r="M9" s="159" t="str">
        <f t="shared" si="0"/>
        <v/>
      </c>
      <c r="N9" s="164"/>
    </row>
    <row r="10" customHeight="1" spans="1:14">
      <c r="A10" s="156"/>
      <c r="B10" s="267"/>
      <c r="C10" s="156"/>
      <c r="D10" s="158"/>
      <c r="E10" s="156"/>
      <c r="F10" s="156"/>
      <c r="G10" s="159"/>
      <c r="H10" s="159"/>
      <c r="I10" s="159"/>
      <c r="J10" s="159"/>
      <c r="K10" s="159"/>
      <c r="L10" s="159"/>
      <c r="M10" s="159" t="str">
        <f t="shared" si="0"/>
        <v/>
      </c>
      <c r="N10" s="164"/>
    </row>
    <row r="11" customHeight="1" spans="1:14">
      <c r="A11" s="156"/>
      <c r="B11" s="267"/>
      <c r="C11" s="156"/>
      <c r="D11" s="158"/>
      <c r="E11" s="156"/>
      <c r="F11" s="156"/>
      <c r="G11" s="159"/>
      <c r="H11" s="159"/>
      <c r="I11" s="159"/>
      <c r="J11" s="159"/>
      <c r="K11" s="159"/>
      <c r="L11" s="159"/>
      <c r="M11" s="159" t="str">
        <f t="shared" si="0"/>
        <v/>
      </c>
      <c r="N11" s="164"/>
    </row>
    <row r="12" customHeight="1" spans="1:14">
      <c r="A12" s="156"/>
      <c r="B12" s="267"/>
      <c r="C12" s="156"/>
      <c r="D12" s="158"/>
      <c r="E12" s="156"/>
      <c r="F12" s="156"/>
      <c r="G12" s="159"/>
      <c r="H12" s="159"/>
      <c r="I12" s="159"/>
      <c r="J12" s="159"/>
      <c r="K12" s="159"/>
      <c r="L12" s="159"/>
      <c r="M12" s="159" t="str">
        <f t="shared" si="0"/>
        <v/>
      </c>
      <c r="N12" s="164"/>
    </row>
    <row r="13" customHeight="1" spans="1:14">
      <c r="A13" s="156"/>
      <c r="B13" s="267"/>
      <c r="C13" s="156"/>
      <c r="D13" s="158"/>
      <c r="E13" s="156"/>
      <c r="F13" s="156"/>
      <c r="G13" s="159"/>
      <c r="H13" s="159"/>
      <c r="I13" s="159"/>
      <c r="J13" s="159"/>
      <c r="K13" s="159"/>
      <c r="L13" s="159"/>
      <c r="M13" s="159" t="str">
        <f t="shared" si="0"/>
        <v/>
      </c>
      <c r="N13" s="164"/>
    </row>
    <row r="14" customHeight="1" spans="1:14">
      <c r="A14" s="156"/>
      <c r="B14" s="267"/>
      <c r="C14" s="156"/>
      <c r="D14" s="158"/>
      <c r="E14" s="156"/>
      <c r="F14" s="156"/>
      <c r="G14" s="159"/>
      <c r="H14" s="159"/>
      <c r="I14" s="159"/>
      <c r="J14" s="159"/>
      <c r="K14" s="159"/>
      <c r="L14" s="159"/>
      <c r="M14" s="159" t="str">
        <f t="shared" si="0"/>
        <v/>
      </c>
      <c r="N14" s="164"/>
    </row>
    <row r="15" customHeight="1" spans="1:14">
      <c r="A15" s="156"/>
      <c r="B15" s="267"/>
      <c r="C15" s="156"/>
      <c r="D15" s="158"/>
      <c r="E15" s="156"/>
      <c r="F15" s="156"/>
      <c r="G15" s="159"/>
      <c r="H15" s="159"/>
      <c r="I15" s="159"/>
      <c r="J15" s="159"/>
      <c r="K15" s="159"/>
      <c r="L15" s="159"/>
      <c r="M15" s="159" t="str">
        <f t="shared" si="0"/>
        <v/>
      </c>
      <c r="N15" s="164"/>
    </row>
    <row r="16" customHeight="1" spans="1:14">
      <c r="A16" s="156"/>
      <c r="B16" s="267"/>
      <c r="C16" s="156"/>
      <c r="D16" s="158"/>
      <c r="E16" s="156"/>
      <c r="F16" s="156"/>
      <c r="G16" s="159"/>
      <c r="H16" s="159"/>
      <c r="I16" s="159"/>
      <c r="J16" s="159"/>
      <c r="K16" s="159"/>
      <c r="L16" s="159"/>
      <c r="M16" s="159" t="str">
        <f t="shared" si="0"/>
        <v/>
      </c>
      <c r="N16" s="164"/>
    </row>
    <row r="17" customHeight="1" spans="1:14">
      <c r="A17" s="156"/>
      <c r="B17" s="267"/>
      <c r="C17" s="156"/>
      <c r="D17" s="158"/>
      <c r="E17" s="156"/>
      <c r="F17" s="156"/>
      <c r="G17" s="159"/>
      <c r="H17" s="159"/>
      <c r="I17" s="159"/>
      <c r="J17" s="159"/>
      <c r="K17" s="159"/>
      <c r="L17" s="159"/>
      <c r="M17" s="159" t="str">
        <f t="shared" si="0"/>
        <v/>
      </c>
      <c r="N17" s="164"/>
    </row>
    <row r="18" customHeight="1" spans="1:14">
      <c r="A18" s="156"/>
      <c r="B18" s="267"/>
      <c r="C18" s="156"/>
      <c r="D18" s="158"/>
      <c r="E18" s="156"/>
      <c r="F18" s="156"/>
      <c r="G18" s="159"/>
      <c r="H18" s="159"/>
      <c r="I18" s="159"/>
      <c r="J18" s="159"/>
      <c r="K18" s="159"/>
      <c r="L18" s="159"/>
      <c r="M18" s="159" t="str">
        <f t="shared" si="0"/>
        <v/>
      </c>
      <c r="N18" s="164"/>
    </row>
    <row r="19" customHeight="1" spans="1:14">
      <c r="A19" s="156"/>
      <c r="B19" s="267"/>
      <c r="C19" s="156"/>
      <c r="D19" s="158"/>
      <c r="E19" s="156"/>
      <c r="F19" s="156"/>
      <c r="G19" s="159"/>
      <c r="H19" s="159"/>
      <c r="I19" s="159"/>
      <c r="J19" s="159"/>
      <c r="K19" s="159"/>
      <c r="L19" s="159"/>
      <c r="M19" s="159" t="str">
        <f t="shared" si="0"/>
        <v/>
      </c>
      <c r="N19" s="164"/>
    </row>
    <row r="20" customHeight="1" spans="1:14">
      <c r="A20" s="156"/>
      <c r="B20" s="267"/>
      <c r="C20" s="156"/>
      <c r="D20" s="158"/>
      <c r="E20" s="156"/>
      <c r="F20" s="156"/>
      <c r="G20" s="159"/>
      <c r="H20" s="159"/>
      <c r="I20" s="159"/>
      <c r="J20" s="159"/>
      <c r="K20" s="159"/>
      <c r="L20" s="159"/>
      <c r="M20" s="159" t="str">
        <f t="shared" si="0"/>
        <v/>
      </c>
      <c r="N20" s="164"/>
    </row>
    <row r="21" customHeight="1" spans="1:14">
      <c r="A21" s="156"/>
      <c r="B21" s="267"/>
      <c r="C21" s="156"/>
      <c r="D21" s="158"/>
      <c r="E21" s="156"/>
      <c r="F21" s="156"/>
      <c r="G21" s="159"/>
      <c r="H21" s="159"/>
      <c r="I21" s="159"/>
      <c r="J21" s="159"/>
      <c r="K21" s="159"/>
      <c r="L21" s="159"/>
      <c r="M21" s="159" t="str">
        <f t="shared" si="0"/>
        <v/>
      </c>
      <c r="N21" s="164"/>
    </row>
    <row r="22" customHeight="1" spans="1:14">
      <c r="A22" s="156"/>
      <c r="B22" s="267"/>
      <c r="C22" s="156"/>
      <c r="D22" s="158"/>
      <c r="E22" s="156"/>
      <c r="F22" s="156"/>
      <c r="G22" s="159"/>
      <c r="H22" s="159"/>
      <c r="I22" s="159"/>
      <c r="J22" s="159"/>
      <c r="K22" s="159"/>
      <c r="L22" s="159"/>
      <c r="M22" s="159" t="str">
        <f t="shared" si="0"/>
        <v/>
      </c>
      <c r="N22" s="164"/>
    </row>
    <row r="23" customHeight="1" spans="1:14">
      <c r="A23" s="156"/>
      <c r="B23" s="267"/>
      <c r="C23" s="156"/>
      <c r="D23" s="158"/>
      <c r="E23" s="156"/>
      <c r="F23" s="156"/>
      <c r="G23" s="159"/>
      <c r="H23" s="159"/>
      <c r="I23" s="159"/>
      <c r="J23" s="159"/>
      <c r="K23" s="159"/>
      <c r="L23" s="159"/>
      <c r="M23" s="159" t="str">
        <f t="shared" si="0"/>
        <v/>
      </c>
      <c r="N23" s="164"/>
    </row>
    <row r="24" customHeight="1" spans="1:14">
      <c r="A24" s="156"/>
      <c r="B24" s="267"/>
      <c r="C24" s="156"/>
      <c r="D24" s="158"/>
      <c r="E24" s="156"/>
      <c r="F24" s="156"/>
      <c r="G24" s="159"/>
      <c r="H24" s="159"/>
      <c r="I24" s="159"/>
      <c r="J24" s="159"/>
      <c r="K24" s="159"/>
      <c r="L24" s="159"/>
      <c r="M24" s="159" t="str">
        <f t="shared" si="0"/>
        <v/>
      </c>
      <c r="N24" s="164"/>
    </row>
    <row r="25" customHeight="1" spans="1:14">
      <c r="A25" s="156"/>
      <c r="B25" s="267"/>
      <c r="C25" s="156"/>
      <c r="D25" s="158"/>
      <c r="E25" s="156"/>
      <c r="F25" s="156"/>
      <c r="G25" s="159"/>
      <c r="H25" s="159"/>
      <c r="I25" s="159"/>
      <c r="J25" s="159"/>
      <c r="K25" s="159"/>
      <c r="L25" s="159"/>
      <c r="M25" s="159" t="str">
        <f t="shared" si="0"/>
        <v/>
      </c>
      <c r="N25" s="164"/>
    </row>
    <row r="26" customHeight="1" spans="1:14">
      <c r="A26" s="156"/>
      <c r="B26" s="267"/>
      <c r="C26" s="156"/>
      <c r="D26" s="158"/>
      <c r="E26" s="156"/>
      <c r="F26" s="156"/>
      <c r="G26" s="159"/>
      <c r="H26" s="159"/>
      <c r="I26" s="159"/>
      <c r="J26" s="159"/>
      <c r="K26" s="159"/>
      <c r="L26" s="159"/>
      <c r="M26" s="159"/>
      <c r="N26" s="164"/>
    </row>
    <row r="27" customHeight="1" spans="1:14">
      <c r="A27" s="161" t="s">
        <v>337</v>
      </c>
      <c r="B27" s="227"/>
      <c r="C27" s="156"/>
      <c r="D27" s="158"/>
      <c r="E27" s="156"/>
      <c r="F27" s="156"/>
      <c r="G27" s="159"/>
      <c r="H27" s="159"/>
      <c r="I27" s="159">
        <f>SUM(I6:I26)</f>
        <v>0</v>
      </c>
      <c r="J27" s="159"/>
      <c r="K27" s="159">
        <f>SUM(K6:K26)</f>
        <v>0</v>
      </c>
      <c r="L27" s="159">
        <f>SUM(L6:L26)</f>
        <v>0</v>
      </c>
      <c r="M27" s="159" t="str">
        <f>IF(K27=0,"",(L27-K27)/K27*100)</f>
        <v/>
      </c>
      <c r="N27" s="164"/>
    </row>
    <row r="28" customHeight="1" spans="1:13">
      <c r="A28" s="139" t="str">
        <f>封面!D11&amp;封面!G11</f>
        <v>产权持有单位填表人：丁旭伟</v>
      </c>
      <c r="G28" s="150"/>
      <c r="H28" s="150"/>
      <c r="I28" s="150"/>
      <c r="J28" s="150"/>
      <c r="K28" s="150" t="str">
        <f>"评估人员："&amp;封面!G22</f>
        <v>评估人员：</v>
      </c>
      <c r="L28" s="150"/>
      <c r="M28" s="150"/>
    </row>
    <row r="29" customHeight="1" spans="1:13">
      <c r="A29" s="139" t="str">
        <f>CONCATENATE(封面!D13,封面!F13,封面!G13,封面!H13,封面!I13,封面!J13,封面!K13)</f>
        <v>填表日期：2023年11月7日</v>
      </c>
      <c r="G29" s="150"/>
      <c r="H29" s="150"/>
      <c r="I29" s="150"/>
      <c r="J29" s="150"/>
      <c r="K29" s="150"/>
      <c r="L29" s="150"/>
      <c r="M29" s="150"/>
    </row>
  </sheetData>
  <mergeCells count="3">
    <mergeCell ref="A2:N2"/>
    <mergeCell ref="A3:N3"/>
    <mergeCell ref="A27:B27"/>
  </mergeCells>
  <hyperlinks>
    <hyperlink ref="A1" location="索引目录!E28" display="返回索引页"/>
    <hyperlink ref="B1" location="可供出售金融资产汇总!B6" display="返回"/>
  </hyperlinks>
  <printOptions horizontalCentered="1"/>
  <pageMargins left="0.354166666666667" right="0.354166666666667" top="0.786805555555556" bottom="0.786805555555556" header="1.02291666666667" footer="0.511805555555556"/>
  <pageSetup paperSize="9" scale="89" fitToHeight="0" orientation="landscape"/>
  <headerFooter alignWithMargins="0">
    <oddHeader>&amp;R&amp;"宋体,常规"&amp;10表&amp;"Times New Roman,常规"4-1-1
&amp;"宋体,常规"共&amp;"Times New Roman,常规"&amp;N&amp;"宋体,常规"页第&amp;"Times New Roman,常规"&amp;P&amp;"宋体,常规"页</oddHeader>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workbookViewId="0">
      <selection activeCell="L19" sqref="L19"/>
    </sheetView>
  </sheetViews>
  <sheetFormatPr defaultColWidth="9" defaultRowHeight="15.75" customHeight="1"/>
  <cols>
    <col min="1" max="1" width="4.16666666666667" style="139" customWidth="1"/>
    <col min="2" max="2" width="18.1666666666667" style="426" customWidth="1"/>
    <col min="3" max="3" width="9.5" style="139" customWidth="1"/>
    <col min="4" max="4" width="7.66666666666667" style="140" customWidth="1"/>
    <col min="5" max="5" width="9" style="140"/>
    <col min="6" max="6" width="9.16666666666667" style="139" customWidth="1"/>
    <col min="7" max="7" width="11.0833333333333" style="139" customWidth="1"/>
    <col min="8" max="9" width="15.1666666666667" style="139" customWidth="1" outlineLevel="1"/>
    <col min="10" max="10" width="15.1666666666667" style="139" customWidth="1"/>
    <col min="11" max="11" width="15" style="139" customWidth="1"/>
    <col min="12" max="12" width="11.0833333333333" style="139" customWidth="1"/>
    <col min="13" max="13" width="10.5833333333333" style="139" customWidth="1"/>
    <col min="14" max="16384" width="9" style="139"/>
  </cols>
  <sheetData>
    <row r="1" customHeight="1" spans="1:13">
      <c r="A1" s="142" t="s">
        <v>118</v>
      </c>
      <c r="B1" s="737" t="s">
        <v>261</v>
      </c>
      <c r="C1" s="145"/>
      <c r="D1" s="144"/>
      <c r="E1" s="144"/>
      <c r="F1" s="145"/>
      <c r="G1" s="145"/>
      <c r="H1" s="146"/>
      <c r="I1" s="146"/>
      <c r="J1" s="146"/>
      <c r="K1" s="146"/>
      <c r="L1" s="146"/>
      <c r="M1" s="145"/>
    </row>
    <row r="2" s="137" customFormat="1" ht="30" customHeight="1" spans="1:13">
      <c r="A2" s="148" t="s">
        <v>1090</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39" t="str">
        <f>封面!D7&amp;封面!F7</f>
        <v>产权持有人：杭州汽轮新能源有限公司</v>
      </c>
      <c r="H4" s="150"/>
      <c r="I4" s="150"/>
      <c r="J4" s="150"/>
      <c r="K4" s="150"/>
      <c r="L4" s="150"/>
      <c r="M4" s="163" t="s">
        <v>120</v>
      </c>
    </row>
    <row r="5" s="138" customFormat="1" customHeight="1" spans="1:13">
      <c r="A5" s="152" t="s">
        <v>183</v>
      </c>
      <c r="B5" s="272" t="s">
        <v>312</v>
      </c>
      <c r="C5" s="152" t="s">
        <v>1091</v>
      </c>
      <c r="D5" s="153" t="s">
        <v>321</v>
      </c>
      <c r="E5" s="153" t="s">
        <v>1092</v>
      </c>
      <c r="F5" s="152" t="s">
        <v>322</v>
      </c>
      <c r="G5" s="152" t="s">
        <v>1093</v>
      </c>
      <c r="H5" s="154" t="s">
        <v>264</v>
      </c>
      <c r="I5" s="154" t="s">
        <v>292</v>
      </c>
      <c r="J5" s="170" t="s">
        <v>265</v>
      </c>
      <c r="K5" s="170" t="s">
        <v>266</v>
      </c>
      <c r="L5" s="170" t="s">
        <v>293</v>
      </c>
      <c r="M5" s="152" t="s">
        <v>186</v>
      </c>
    </row>
    <row r="6" customHeight="1" spans="1:13">
      <c r="A6" s="156"/>
      <c r="B6" s="267"/>
      <c r="C6" s="156"/>
      <c r="D6" s="158"/>
      <c r="E6" s="158"/>
      <c r="F6" s="156"/>
      <c r="G6" s="156"/>
      <c r="H6" s="159"/>
      <c r="I6" s="159"/>
      <c r="J6" s="159"/>
      <c r="K6" s="159"/>
      <c r="L6" s="159" t="str">
        <f t="shared" ref="L6:L25" si="0">IF(J6=0,"",(K6-J6)/J6*100)</f>
        <v/>
      </c>
      <c r="M6" s="164"/>
    </row>
    <row r="7" customHeight="1" spans="1:13">
      <c r="A7" s="156"/>
      <c r="B7" s="267"/>
      <c r="C7" s="156"/>
      <c r="D7" s="158"/>
      <c r="E7" s="158"/>
      <c r="F7" s="156"/>
      <c r="G7" s="156"/>
      <c r="H7" s="159"/>
      <c r="I7" s="159"/>
      <c r="J7" s="159"/>
      <c r="K7" s="159"/>
      <c r="L7" s="159" t="str">
        <f t="shared" si="0"/>
        <v/>
      </c>
      <c r="M7" s="164"/>
    </row>
    <row r="8" customHeight="1" spans="1:13">
      <c r="A8" s="156"/>
      <c r="B8" s="267"/>
      <c r="C8" s="156"/>
      <c r="D8" s="158"/>
      <c r="E8" s="158"/>
      <c r="F8" s="156"/>
      <c r="G8" s="156"/>
      <c r="H8" s="159"/>
      <c r="I8" s="159"/>
      <c r="J8" s="159"/>
      <c r="K8" s="159"/>
      <c r="L8" s="159" t="str">
        <f t="shared" si="0"/>
        <v/>
      </c>
      <c r="M8" s="164"/>
    </row>
    <row r="9" customHeight="1" spans="1:13">
      <c r="A9" s="156"/>
      <c r="B9" s="267"/>
      <c r="C9" s="156"/>
      <c r="D9" s="158"/>
      <c r="E9" s="158"/>
      <c r="F9" s="156"/>
      <c r="G9" s="156"/>
      <c r="H9" s="159"/>
      <c r="I9" s="159"/>
      <c r="J9" s="159"/>
      <c r="K9" s="159"/>
      <c r="L9" s="159" t="str">
        <f t="shared" si="0"/>
        <v/>
      </c>
      <c r="M9" s="164"/>
    </row>
    <row r="10" customHeight="1" spans="1:13">
      <c r="A10" s="156"/>
      <c r="B10" s="267"/>
      <c r="C10" s="156"/>
      <c r="D10" s="158"/>
      <c r="E10" s="158"/>
      <c r="F10" s="156"/>
      <c r="G10" s="156"/>
      <c r="H10" s="159"/>
      <c r="I10" s="159"/>
      <c r="J10" s="159"/>
      <c r="K10" s="159"/>
      <c r="L10" s="159" t="str">
        <f t="shared" si="0"/>
        <v/>
      </c>
      <c r="M10" s="164"/>
    </row>
    <row r="11" customHeight="1" spans="1:13">
      <c r="A11" s="156"/>
      <c r="B11" s="267"/>
      <c r="C11" s="156"/>
      <c r="D11" s="158"/>
      <c r="E11" s="158"/>
      <c r="F11" s="156"/>
      <c r="G11" s="156"/>
      <c r="H11" s="159"/>
      <c r="I11" s="159"/>
      <c r="J11" s="159"/>
      <c r="K11" s="159"/>
      <c r="L11" s="159" t="str">
        <f t="shared" si="0"/>
        <v/>
      </c>
      <c r="M11" s="164"/>
    </row>
    <row r="12" customHeight="1" spans="1:13">
      <c r="A12" s="156"/>
      <c r="B12" s="267"/>
      <c r="C12" s="156"/>
      <c r="D12" s="158"/>
      <c r="E12" s="158"/>
      <c r="F12" s="156"/>
      <c r="G12" s="156"/>
      <c r="H12" s="159"/>
      <c r="I12" s="159"/>
      <c r="J12" s="159"/>
      <c r="K12" s="159"/>
      <c r="L12" s="159" t="str">
        <f t="shared" si="0"/>
        <v/>
      </c>
      <c r="M12" s="164"/>
    </row>
    <row r="13" customHeight="1" spans="1:13">
      <c r="A13" s="156"/>
      <c r="B13" s="267"/>
      <c r="C13" s="156"/>
      <c r="D13" s="158"/>
      <c r="E13" s="158"/>
      <c r="F13" s="156"/>
      <c r="G13" s="156"/>
      <c r="H13" s="159"/>
      <c r="I13" s="159"/>
      <c r="J13" s="159"/>
      <c r="K13" s="159"/>
      <c r="L13" s="159" t="str">
        <f t="shared" si="0"/>
        <v/>
      </c>
      <c r="M13" s="164"/>
    </row>
    <row r="14" customHeight="1" spans="1:13">
      <c r="A14" s="156"/>
      <c r="B14" s="267"/>
      <c r="C14" s="156"/>
      <c r="D14" s="158"/>
      <c r="E14" s="158"/>
      <c r="F14" s="156"/>
      <c r="G14" s="156"/>
      <c r="H14" s="159"/>
      <c r="I14" s="159"/>
      <c r="J14" s="159"/>
      <c r="K14" s="159"/>
      <c r="L14" s="159" t="str">
        <f t="shared" si="0"/>
        <v/>
      </c>
      <c r="M14" s="164"/>
    </row>
    <row r="15" customHeight="1" spans="1:13">
      <c r="A15" s="156"/>
      <c r="B15" s="267"/>
      <c r="C15" s="156"/>
      <c r="D15" s="158"/>
      <c r="E15" s="158"/>
      <c r="F15" s="156"/>
      <c r="G15" s="156"/>
      <c r="H15" s="159"/>
      <c r="I15" s="159"/>
      <c r="J15" s="159"/>
      <c r="K15" s="159"/>
      <c r="L15" s="159" t="str">
        <f t="shared" si="0"/>
        <v/>
      </c>
      <c r="M15" s="164"/>
    </row>
    <row r="16" customHeight="1" spans="1:13">
      <c r="A16" s="156"/>
      <c r="B16" s="267"/>
      <c r="C16" s="156"/>
      <c r="D16" s="158"/>
      <c r="E16" s="158"/>
      <c r="F16" s="156"/>
      <c r="G16" s="156"/>
      <c r="H16" s="159"/>
      <c r="I16" s="159"/>
      <c r="J16" s="159"/>
      <c r="K16" s="159"/>
      <c r="L16" s="159" t="str">
        <f t="shared" si="0"/>
        <v/>
      </c>
      <c r="M16" s="164"/>
    </row>
    <row r="17" customHeight="1" spans="1:13">
      <c r="A17" s="156"/>
      <c r="B17" s="267"/>
      <c r="C17" s="156"/>
      <c r="D17" s="158"/>
      <c r="E17" s="158"/>
      <c r="F17" s="156"/>
      <c r="G17" s="156"/>
      <c r="H17" s="159"/>
      <c r="I17" s="159"/>
      <c r="J17" s="159"/>
      <c r="K17" s="159"/>
      <c r="L17" s="159" t="str">
        <f t="shared" si="0"/>
        <v/>
      </c>
      <c r="M17" s="164"/>
    </row>
    <row r="18" customHeight="1" spans="1:13">
      <c r="A18" s="156"/>
      <c r="B18" s="267"/>
      <c r="C18" s="156"/>
      <c r="D18" s="158"/>
      <c r="E18" s="158"/>
      <c r="F18" s="156"/>
      <c r="G18" s="156"/>
      <c r="H18" s="159"/>
      <c r="I18" s="159"/>
      <c r="J18" s="159"/>
      <c r="K18" s="159"/>
      <c r="L18" s="159" t="str">
        <f t="shared" si="0"/>
        <v/>
      </c>
      <c r="M18" s="164"/>
    </row>
    <row r="19" customHeight="1" spans="1:13">
      <c r="A19" s="156"/>
      <c r="B19" s="267"/>
      <c r="C19" s="156"/>
      <c r="D19" s="158"/>
      <c r="E19" s="158"/>
      <c r="F19" s="156"/>
      <c r="G19" s="156"/>
      <c r="H19" s="159"/>
      <c r="I19" s="159"/>
      <c r="J19" s="159"/>
      <c r="K19" s="159"/>
      <c r="L19" s="159" t="str">
        <f t="shared" si="0"/>
        <v/>
      </c>
      <c r="M19" s="164"/>
    </row>
    <row r="20" customHeight="1" spans="1:13">
      <c r="A20" s="156"/>
      <c r="B20" s="267"/>
      <c r="C20" s="156"/>
      <c r="D20" s="158"/>
      <c r="E20" s="158"/>
      <c r="F20" s="156"/>
      <c r="G20" s="156"/>
      <c r="H20" s="159"/>
      <c r="I20" s="159"/>
      <c r="J20" s="159"/>
      <c r="K20" s="159"/>
      <c r="L20" s="159" t="str">
        <f t="shared" si="0"/>
        <v/>
      </c>
      <c r="M20" s="164"/>
    </row>
    <row r="21" customHeight="1" spans="1:13">
      <c r="A21" s="156"/>
      <c r="B21" s="267"/>
      <c r="C21" s="156"/>
      <c r="D21" s="158"/>
      <c r="E21" s="158"/>
      <c r="F21" s="156"/>
      <c r="G21" s="156"/>
      <c r="H21" s="159"/>
      <c r="I21" s="159"/>
      <c r="J21" s="159"/>
      <c r="K21" s="159"/>
      <c r="L21" s="159" t="str">
        <f t="shared" si="0"/>
        <v/>
      </c>
      <c r="M21" s="164"/>
    </row>
    <row r="22" customHeight="1" spans="1:13">
      <c r="A22" s="156"/>
      <c r="B22" s="267"/>
      <c r="C22" s="156"/>
      <c r="D22" s="158"/>
      <c r="E22" s="158"/>
      <c r="F22" s="156"/>
      <c r="G22" s="156"/>
      <c r="H22" s="159"/>
      <c r="I22" s="159"/>
      <c r="J22" s="159"/>
      <c r="K22" s="159"/>
      <c r="L22" s="159" t="str">
        <f t="shared" si="0"/>
        <v/>
      </c>
      <c r="M22" s="164"/>
    </row>
    <row r="23" customHeight="1" spans="1:13">
      <c r="A23" s="156"/>
      <c r="B23" s="267"/>
      <c r="C23" s="156"/>
      <c r="D23" s="158"/>
      <c r="E23" s="158"/>
      <c r="F23" s="156"/>
      <c r="G23" s="156"/>
      <c r="H23" s="159"/>
      <c r="I23" s="159"/>
      <c r="J23" s="159"/>
      <c r="K23" s="159"/>
      <c r="L23" s="159" t="str">
        <f t="shared" si="0"/>
        <v/>
      </c>
      <c r="M23" s="164"/>
    </row>
    <row r="24" customHeight="1" spans="1:13">
      <c r="A24" s="156"/>
      <c r="B24" s="267"/>
      <c r="C24" s="156"/>
      <c r="D24" s="158"/>
      <c r="E24" s="158"/>
      <c r="F24" s="156"/>
      <c r="G24" s="156"/>
      <c r="H24" s="159"/>
      <c r="I24" s="159"/>
      <c r="J24" s="159"/>
      <c r="K24" s="159"/>
      <c r="L24" s="159" t="str">
        <f t="shared" si="0"/>
        <v/>
      </c>
      <c r="M24" s="164"/>
    </row>
    <row r="25" customHeight="1" spans="1:13">
      <c r="A25" s="156"/>
      <c r="B25" s="267"/>
      <c r="C25" s="156"/>
      <c r="D25" s="158"/>
      <c r="E25" s="158"/>
      <c r="F25" s="156"/>
      <c r="G25" s="156"/>
      <c r="H25" s="159"/>
      <c r="I25" s="159"/>
      <c r="J25" s="159"/>
      <c r="K25" s="159"/>
      <c r="L25" s="159" t="str">
        <f t="shared" si="0"/>
        <v/>
      </c>
      <c r="M25" s="164"/>
    </row>
    <row r="26" customHeight="1" spans="1:13">
      <c r="A26" s="156"/>
      <c r="B26" s="267"/>
      <c r="C26" s="156"/>
      <c r="D26" s="158"/>
      <c r="E26" s="158"/>
      <c r="F26" s="156"/>
      <c r="G26" s="156"/>
      <c r="H26" s="159"/>
      <c r="I26" s="159"/>
      <c r="J26" s="159"/>
      <c r="K26" s="159"/>
      <c r="L26" s="159"/>
      <c r="M26" s="164"/>
    </row>
    <row r="27" customHeight="1" spans="1:13">
      <c r="A27" s="161" t="s">
        <v>337</v>
      </c>
      <c r="B27" s="227"/>
      <c r="C27" s="156"/>
      <c r="D27" s="158"/>
      <c r="E27" s="158"/>
      <c r="F27" s="156"/>
      <c r="G27" s="156"/>
      <c r="H27" s="159">
        <f>SUM(H6:H26)</f>
        <v>0</v>
      </c>
      <c r="I27" s="159"/>
      <c r="J27" s="159">
        <f>SUM(J6:J26)</f>
        <v>0</v>
      </c>
      <c r="K27" s="159">
        <f>SUM(K6:K26)</f>
        <v>0</v>
      </c>
      <c r="L27" s="159" t="str">
        <f>IF(J27=0,"",(K27-J27)/J27*100)</f>
        <v/>
      </c>
      <c r="M27" s="164"/>
    </row>
    <row r="28" customHeight="1" spans="1:12">
      <c r="A28" s="139" t="str">
        <f>封面!D11&amp;封面!G11</f>
        <v>产权持有单位填表人：丁旭伟</v>
      </c>
      <c r="H28" s="150"/>
      <c r="I28" s="150"/>
      <c r="J28" s="150" t="str">
        <f>"评估人员："&amp;封面!G22</f>
        <v>评估人员：</v>
      </c>
      <c r="K28" s="150"/>
      <c r="L28" s="150"/>
    </row>
    <row r="29" customHeight="1" spans="1:12">
      <c r="A29" s="139" t="str">
        <f>CONCATENATE(封面!D13,封面!F13,封面!G13,封面!H13,封面!I13,封面!J13,封面!K13)</f>
        <v>填表日期：2023年11月7日</v>
      </c>
      <c r="H29" s="150"/>
      <c r="I29" s="150"/>
      <c r="J29" s="150"/>
      <c r="K29" s="150"/>
      <c r="L29" s="150"/>
    </row>
  </sheetData>
  <mergeCells count="3">
    <mergeCell ref="A2:M2"/>
    <mergeCell ref="A3:M3"/>
    <mergeCell ref="A27:B27"/>
  </mergeCells>
  <hyperlinks>
    <hyperlink ref="A1" location="索引目录!E29" display="返回索引页"/>
    <hyperlink ref="B1" location="可供出售金融资产汇总!B7" display="返回"/>
  </hyperlinks>
  <printOptions horizontalCentered="1"/>
  <pageMargins left="0.354166666666667" right="0.354166666666667" top="0.786805555555556" bottom="0.786805555555556" header="1.0625" footer="0.511805555555556"/>
  <pageSetup paperSize="9" scale="87" fitToHeight="0" orientation="landscape"/>
  <headerFooter alignWithMargins="0">
    <oddHeader>&amp;R&amp;"宋体,常规"&amp;10表&amp;"Times New Roman,常规"4-1-2
&amp;"宋体,常规"共&amp;"Times New Roman,常规"&amp;N&amp;"宋体,常规"页第&amp;"Times New Roman,常规"&amp;P&amp;"宋体,常规"页</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0"/>
    <pageSetUpPr fitToPage="1"/>
  </sheetPr>
  <dimension ref="A1:I31"/>
  <sheetViews>
    <sheetView view="pageBreakPreview" zoomScale="85" zoomScaleNormal="85" zoomScaleSheetLayoutView="85" workbookViewId="0">
      <selection activeCell="G30" sqref="G30"/>
    </sheetView>
  </sheetViews>
  <sheetFormatPr defaultColWidth="9" defaultRowHeight="15.75" customHeight="1"/>
  <cols>
    <col min="1" max="1" width="7.66666666666667" style="139" customWidth="1"/>
    <col min="2" max="2" width="13.6666666666667" style="139" customWidth="1"/>
    <col min="3" max="3" width="6.66666666666667" style="139" customWidth="1"/>
    <col min="4" max="4" width="7.5" style="139" customWidth="1"/>
    <col min="5" max="5" width="19.0833333333333" style="139" hidden="1" customWidth="1" outlineLevel="1"/>
    <col min="6" max="6" width="21.5833333333333" style="139" customWidth="1" collapsed="1"/>
    <col min="7" max="9" width="21.5833333333333" style="139" customWidth="1"/>
    <col min="10" max="16384" width="9" style="139"/>
  </cols>
  <sheetData>
    <row r="1" ht="12" customHeight="1" spans="1:9">
      <c r="A1" s="755" t="s">
        <v>118</v>
      </c>
      <c r="B1" s="143" t="s">
        <v>261</v>
      </c>
      <c r="C1" s="143"/>
      <c r="D1" s="143"/>
      <c r="E1" s="146"/>
      <c r="F1" s="146"/>
      <c r="G1" s="146"/>
      <c r="H1" s="146"/>
      <c r="I1" s="146"/>
    </row>
    <row r="2" s="137" customFormat="1" ht="30" customHeight="1" spans="1:9">
      <c r="A2" s="148" t="s">
        <v>262</v>
      </c>
      <c r="B2" s="149"/>
      <c r="C2" s="149"/>
      <c r="D2" s="149"/>
      <c r="E2" s="149"/>
      <c r="F2" s="149"/>
      <c r="G2" s="149"/>
      <c r="H2" s="149"/>
      <c r="I2" s="149"/>
    </row>
    <row r="3" ht="14.25" customHeight="1" spans="1:9">
      <c r="A3" s="233" t="str">
        <f>CONCATENATE(封面!D9,封面!F9,封面!G9,封面!H9,封面!I9,封面!J9,封面!K9)</f>
        <v>评估基准日：2023年9月30日</v>
      </c>
      <c r="B3" s="233"/>
      <c r="C3" s="233"/>
      <c r="D3" s="233"/>
      <c r="E3" s="233"/>
      <c r="F3" s="233"/>
      <c r="G3" s="233"/>
      <c r="H3" s="233"/>
      <c r="I3" s="233"/>
    </row>
    <row r="4" s="289" customFormat="1" customHeight="1" spans="1:9">
      <c r="A4" s="1116" t="str">
        <f>封面!D7&amp;封面!F7</f>
        <v>产权持有人：杭州汽轮新能源有限公司</v>
      </c>
      <c r="E4" s="1117"/>
      <c r="F4" s="1117"/>
      <c r="G4" s="1117"/>
      <c r="H4" s="1117"/>
      <c r="I4" s="1135" t="s">
        <v>120</v>
      </c>
    </row>
    <row r="5" s="138" customFormat="1" customHeight="1" spans="1:9">
      <c r="A5" s="1118" t="s">
        <v>263</v>
      </c>
      <c r="B5" s="1119" t="s">
        <v>252</v>
      </c>
      <c r="C5" s="1120"/>
      <c r="D5" s="1121"/>
      <c r="E5" s="1122" t="s">
        <v>264</v>
      </c>
      <c r="F5" s="1122" t="s">
        <v>265</v>
      </c>
      <c r="G5" s="1122" t="s">
        <v>266</v>
      </c>
      <c r="H5" s="1122" t="s">
        <v>267</v>
      </c>
      <c r="I5" s="1122" t="s">
        <v>268</v>
      </c>
    </row>
    <row r="6" customHeight="1" spans="1:9">
      <c r="A6" s="321" t="s">
        <v>269</v>
      </c>
      <c r="B6" s="1123" t="s">
        <v>270</v>
      </c>
      <c r="C6" s="1124" t="s">
        <v>271</v>
      </c>
      <c r="D6" s="1125" t="s">
        <v>272</v>
      </c>
      <c r="E6" s="159">
        <f>SUM(现金!F27,银行存款!G27,其他货币资金!G27)</f>
        <v>0</v>
      </c>
      <c r="F6" s="159">
        <f>SUM(现金!H27,银行存款!I27,其他货币资金!I27)</f>
        <v>0</v>
      </c>
      <c r="G6" s="159">
        <f>SUM(现金!I27,银行存款!J27,其他货币资金!J27)</f>
        <v>0</v>
      </c>
      <c r="H6" s="159">
        <f>G6-F6</f>
        <v>0</v>
      </c>
      <c r="I6" s="159" t="str">
        <f>IF(F6=0,"",H6/F6*100)</f>
        <v/>
      </c>
    </row>
    <row r="7" customHeight="1" spans="1:9">
      <c r="A7" s="321" t="s">
        <v>273</v>
      </c>
      <c r="B7" s="1126" t="s">
        <v>49</v>
      </c>
      <c r="C7" s="1127"/>
      <c r="D7" s="1128"/>
      <c r="E7" s="159">
        <f>交易性金融资产汇总!C27</f>
        <v>0</v>
      </c>
      <c r="F7" s="159">
        <f>交易性金融资产汇总!D27</f>
        <v>0</v>
      </c>
      <c r="G7" s="159">
        <f>交易性金融资产汇总!E27</f>
        <v>0</v>
      </c>
      <c r="H7" s="159">
        <f t="shared" ref="H7:H18" si="0">G7-F7</f>
        <v>0</v>
      </c>
      <c r="I7" s="159" t="str">
        <f t="shared" ref="I7:I18" si="1">IF(F7=0,"",H7/F7*100)</f>
        <v/>
      </c>
    </row>
    <row r="8" customHeight="1" spans="1:9">
      <c r="A8" s="321" t="s">
        <v>274</v>
      </c>
      <c r="B8" s="1129" t="s">
        <v>275</v>
      </c>
      <c r="C8" s="1130"/>
      <c r="D8" s="1131"/>
      <c r="E8" s="159">
        <f>衍生金融资产!G27</f>
        <v>0</v>
      </c>
      <c r="F8" s="159">
        <f>衍生金融资产!I27</f>
        <v>0</v>
      </c>
      <c r="G8" s="159">
        <f>衍生金融资产!J27</f>
        <v>0</v>
      </c>
      <c r="H8" s="159">
        <f t="shared" si="0"/>
        <v>0</v>
      </c>
      <c r="I8" s="159" t="str">
        <f t="shared" si="1"/>
        <v/>
      </c>
    </row>
    <row r="9" customHeight="1" spans="1:9">
      <c r="A9" s="321" t="s">
        <v>276</v>
      </c>
      <c r="B9" s="1126" t="s">
        <v>56</v>
      </c>
      <c r="C9" s="1127"/>
      <c r="D9" s="1128"/>
      <c r="E9" s="159">
        <f>应收票据!F27</f>
        <v>0</v>
      </c>
      <c r="F9" s="159">
        <f>应收票据!H27</f>
        <v>0</v>
      </c>
      <c r="G9" s="159">
        <f>应收票据!I27</f>
        <v>0</v>
      </c>
      <c r="H9" s="159">
        <f t="shared" si="0"/>
        <v>0</v>
      </c>
      <c r="I9" s="159" t="str">
        <f t="shared" si="1"/>
        <v/>
      </c>
    </row>
    <row r="10" customHeight="1" spans="1:9">
      <c r="A10" s="321" t="s">
        <v>277</v>
      </c>
      <c r="B10" s="1126" t="s">
        <v>58</v>
      </c>
      <c r="C10" s="1127"/>
      <c r="D10" s="1128"/>
      <c r="E10" s="159">
        <f>应收账款!F29</f>
        <v>0</v>
      </c>
      <c r="F10" s="159">
        <f>应收账款!P29</f>
        <v>0</v>
      </c>
      <c r="G10" s="159">
        <f>应收账款!Q29</f>
        <v>0</v>
      </c>
      <c r="H10" s="159">
        <f t="shared" si="0"/>
        <v>0</v>
      </c>
      <c r="I10" s="159" t="str">
        <f t="shared" si="1"/>
        <v/>
      </c>
    </row>
    <row r="11" customHeight="1" spans="1:9">
      <c r="A11" s="321" t="s">
        <v>278</v>
      </c>
      <c r="B11" s="1129" t="s">
        <v>279</v>
      </c>
      <c r="C11" s="1132"/>
      <c r="D11" s="1133"/>
      <c r="E11" s="159">
        <f>应收款项融资汇总!C27</f>
        <v>0</v>
      </c>
      <c r="F11" s="159">
        <f>应收款项融资汇总!D27</f>
        <v>0</v>
      </c>
      <c r="G11" s="159">
        <f>应收款项融资汇总!E27</f>
        <v>0</v>
      </c>
      <c r="H11" s="159">
        <f t="shared" si="0"/>
        <v>0</v>
      </c>
      <c r="I11" s="159" t="str">
        <f t="shared" si="1"/>
        <v/>
      </c>
    </row>
    <row r="12" customHeight="1" spans="1:9">
      <c r="A12" s="321" t="s">
        <v>280</v>
      </c>
      <c r="B12" s="1126" t="s">
        <v>60</v>
      </c>
      <c r="C12" s="1127"/>
      <c r="D12" s="1128"/>
      <c r="E12" s="159">
        <f>预付账款!F27</f>
        <v>0</v>
      </c>
      <c r="F12" s="159">
        <f>预付账款!I27</f>
        <v>0</v>
      </c>
      <c r="G12" s="159">
        <f>预付账款!J27</f>
        <v>0</v>
      </c>
      <c r="H12" s="159">
        <f t="shared" si="0"/>
        <v>0</v>
      </c>
      <c r="I12" s="159" t="str">
        <f t="shared" si="1"/>
        <v/>
      </c>
    </row>
    <row r="13" customHeight="1" spans="1:9">
      <c r="A13" s="321" t="s">
        <v>281</v>
      </c>
      <c r="B13" s="1126" t="s">
        <v>66</v>
      </c>
      <c r="C13" s="1127"/>
      <c r="D13" s="1128"/>
      <c r="E13" s="159">
        <f>其他应收款!F30</f>
        <v>0</v>
      </c>
      <c r="F13" s="159">
        <f>其他应收款!P30</f>
        <v>0</v>
      </c>
      <c r="G13" s="159">
        <f>其他应收款!Q30</f>
        <v>0</v>
      </c>
      <c r="H13" s="159">
        <f t="shared" si="0"/>
        <v>0</v>
      </c>
      <c r="I13" s="159" t="str">
        <f t="shared" si="1"/>
        <v/>
      </c>
    </row>
    <row r="14" customHeight="1" spans="1:9">
      <c r="A14" s="321" t="s">
        <v>282</v>
      </c>
      <c r="B14" s="1126" t="s">
        <v>68</v>
      </c>
      <c r="C14" s="1127"/>
      <c r="D14" s="1128"/>
      <c r="E14" s="159" t="e">
        <f>存货汇总!C29</f>
        <v>#REF!</v>
      </c>
      <c r="F14" s="159" t="e">
        <f>存货汇总!D29</f>
        <v>#REF!</v>
      </c>
      <c r="G14" s="159" t="e">
        <f>存货汇总!E29</f>
        <v>#REF!</v>
      </c>
      <c r="H14" s="159" t="e">
        <f t="shared" si="0"/>
        <v>#REF!</v>
      </c>
      <c r="I14" s="159" t="e">
        <f t="shared" si="1"/>
        <v>#REF!</v>
      </c>
    </row>
    <row r="15" customHeight="1" spans="1:9">
      <c r="A15" s="321" t="s">
        <v>283</v>
      </c>
      <c r="B15" s="1134" t="s">
        <v>195</v>
      </c>
      <c r="C15" s="1130"/>
      <c r="D15" s="1131"/>
      <c r="E15" s="159">
        <f>合同资产!W31</f>
        <v>0</v>
      </c>
      <c r="F15" s="159">
        <f>合同资产!AA31</f>
        <v>0</v>
      </c>
      <c r="G15" s="159">
        <f>合同资产!AC31</f>
        <v>0</v>
      </c>
      <c r="H15" s="159">
        <f t="shared" si="0"/>
        <v>0</v>
      </c>
      <c r="I15" s="159" t="str">
        <f t="shared" si="1"/>
        <v/>
      </c>
    </row>
    <row r="16" customHeight="1" spans="1:9">
      <c r="A16" s="321" t="s">
        <v>284</v>
      </c>
      <c r="B16" s="1134" t="s">
        <v>196</v>
      </c>
      <c r="C16" s="1130"/>
      <c r="D16" s="1131"/>
      <c r="E16" s="159">
        <f>持有待售资产!E27</f>
        <v>0</v>
      </c>
      <c r="F16" s="159">
        <f>持有待售资产!G27</f>
        <v>0</v>
      </c>
      <c r="G16" s="159">
        <f>持有待售资产!H27</f>
        <v>0</v>
      </c>
      <c r="H16" s="159">
        <f t="shared" si="0"/>
        <v>0</v>
      </c>
      <c r="I16" s="159" t="str">
        <f t="shared" si="1"/>
        <v/>
      </c>
    </row>
    <row r="17" customHeight="1" spans="1:9">
      <c r="A17" s="321" t="s">
        <v>285</v>
      </c>
      <c r="B17" s="1126" t="s">
        <v>198</v>
      </c>
      <c r="C17" s="1127"/>
      <c r="D17" s="1128"/>
      <c r="E17" s="159">
        <f>一年到期非流动资产!E27</f>
        <v>0</v>
      </c>
      <c r="F17" s="159">
        <f>一年到期非流动资产!G27</f>
        <v>0</v>
      </c>
      <c r="G17" s="159">
        <f>一年到期非流动资产!H27</f>
        <v>0</v>
      </c>
      <c r="H17" s="159">
        <f t="shared" si="0"/>
        <v>0</v>
      </c>
      <c r="I17" s="159" t="str">
        <f t="shared" si="1"/>
        <v/>
      </c>
    </row>
    <row r="18" customHeight="1" spans="1:9">
      <c r="A18" s="321" t="s">
        <v>286</v>
      </c>
      <c r="B18" s="1126" t="s">
        <v>86</v>
      </c>
      <c r="C18" s="1127"/>
      <c r="D18" s="1128"/>
      <c r="E18" s="159">
        <f>其他流动资产!E27</f>
        <v>0</v>
      </c>
      <c r="F18" s="159">
        <f>其他流动资产!G27</f>
        <v>0</v>
      </c>
      <c r="G18" s="159">
        <f>其他流动资产!H27</f>
        <v>0</v>
      </c>
      <c r="H18" s="159">
        <f t="shared" si="0"/>
        <v>0</v>
      </c>
      <c r="I18" s="159" t="str">
        <f t="shared" si="1"/>
        <v/>
      </c>
    </row>
    <row r="19" customHeight="1" spans="1:9">
      <c r="A19" s="236"/>
      <c r="B19" s="1123"/>
      <c r="C19" s="1124"/>
      <c r="D19" s="1125"/>
      <c r="E19" s="159"/>
      <c r="F19" s="159"/>
      <c r="G19" s="159"/>
      <c r="H19" s="159"/>
      <c r="I19" s="159" t="str">
        <f t="shared" ref="I19:I27" si="2">IF(F19=0,"",H19/F19*100)</f>
        <v/>
      </c>
    </row>
    <row r="20" customHeight="1" spans="1:9">
      <c r="A20" s="236"/>
      <c r="B20" s="1123"/>
      <c r="C20" s="1124"/>
      <c r="D20" s="1125"/>
      <c r="E20" s="159"/>
      <c r="F20" s="159"/>
      <c r="G20" s="159"/>
      <c r="H20" s="159"/>
      <c r="I20" s="159" t="str">
        <f t="shared" si="2"/>
        <v/>
      </c>
    </row>
    <row r="21" customHeight="1" spans="1:9">
      <c r="A21" s="236"/>
      <c r="B21" s="1123"/>
      <c r="C21" s="1124"/>
      <c r="D21" s="1125"/>
      <c r="E21" s="159"/>
      <c r="F21" s="159"/>
      <c r="G21" s="159"/>
      <c r="H21" s="159"/>
      <c r="I21" s="159" t="str">
        <f t="shared" si="2"/>
        <v/>
      </c>
    </row>
    <row r="22" customHeight="1" spans="1:9">
      <c r="A22" s="236"/>
      <c r="B22" s="1123"/>
      <c r="C22" s="1124"/>
      <c r="D22" s="1125"/>
      <c r="E22" s="159"/>
      <c r="F22" s="159"/>
      <c r="G22" s="159"/>
      <c r="H22" s="159"/>
      <c r="I22" s="159" t="str">
        <f t="shared" si="2"/>
        <v/>
      </c>
    </row>
    <row r="23" customHeight="1" spans="1:9">
      <c r="A23" s="236"/>
      <c r="B23" s="1123"/>
      <c r="C23" s="1124"/>
      <c r="D23" s="1125"/>
      <c r="E23" s="159"/>
      <c r="F23" s="159"/>
      <c r="G23" s="159"/>
      <c r="H23" s="159"/>
      <c r="I23" s="159" t="str">
        <f t="shared" si="2"/>
        <v/>
      </c>
    </row>
    <row r="24" customHeight="1" spans="1:9">
      <c r="A24" s="236"/>
      <c r="B24" s="1123"/>
      <c r="C24" s="1124"/>
      <c r="D24" s="1125"/>
      <c r="E24" s="159"/>
      <c r="F24" s="159"/>
      <c r="G24" s="159"/>
      <c r="H24" s="159"/>
      <c r="I24" s="159" t="str">
        <f t="shared" si="2"/>
        <v/>
      </c>
    </row>
    <row r="25" customHeight="1" spans="1:9">
      <c r="A25" s="236"/>
      <c r="B25" s="1123"/>
      <c r="C25" s="1124"/>
      <c r="D25" s="1125"/>
      <c r="E25" s="159"/>
      <c r="F25" s="159"/>
      <c r="G25" s="159"/>
      <c r="H25" s="159"/>
      <c r="I25" s="159" t="str">
        <f t="shared" si="2"/>
        <v/>
      </c>
    </row>
    <row r="26" customHeight="1" spans="1:9">
      <c r="A26" s="236"/>
      <c r="B26" s="1123"/>
      <c r="C26" s="1124"/>
      <c r="D26" s="1125"/>
      <c r="E26" s="159"/>
      <c r="F26" s="159"/>
      <c r="G26" s="159"/>
      <c r="H26" s="159"/>
      <c r="I26" s="159" t="str">
        <f t="shared" si="2"/>
        <v/>
      </c>
    </row>
    <row r="27" customHeight="1" spans="1:9">
      <c r="A27" s="236"/>
      <c r="B27" s="1123"/>
      <c r="C27" s="1124"/>
      <c r="D27" s="1125"/>
      <c r="E27" s="159"/>
      <c r="F27" s="159"/>
      <c r="G27" s="159"/>
      <c r="H27" s="159"/>
      <c r="I27" s="159" t="str">
        <f t="shared" si="2"/>
        <v/>
      </c>
    </row>
    <row r="28" customHeight="1" spans="1:9">
      <c r="A28" s="164"/>
      <c r="B28" s="1123"/>
      <c r="C28" s="1124"/>
      <c r="D28" s="1125"/>
      <c r="E28" s="159"/>
      <c r="F28" s="159"/>
      <c r="G28" s="159"/>
      <c r="H28" s="159"/>
      <c r="I28" s="159"/>
    </row>
    <row r="29" customHeight="1" spans="1:9">
      <c r="A29" s="156">
        <v>3</v>
      </c>
      <c r="B29" s="1123" t="s">
        <v>199</v>
      </c>
      <c r="C29" s="1124"/>
      <c r="D29" s="1125"/>
      <c r="E29" s="159" t="e">
        <f>SUM(E6:E28)</f>
        <v>#REF!</v>
      </c>
      <c r="F29" s="159" t="e">
        <f>SUM(F6:F28)</f>
        <v>#REF!</v>
      </c>
      <c r="G29" s="159" t="e">
        <f>SUM(G6:G28)</f>
        <v>#REF!</v>
      </c>
      <c r="H29" s="159" t="e">
        <f>SUM(H6:H28)</f>
        <v>#REF!</v>
      </c>
      <c r="I29" s="159" t="e">
        <f>IF(F29=0,"",H29/F29*100)</f>
        <v>#REF!</v>
      </c>
    </row>
    <row r="30" customHeight="1" spans="1:9">
      <c r="A30" s="169" t="str">
        <f>封面!D11&amp;封面!G11</f>
        <v>产权持有单位填表人：丁旭伟</v>
      </c>
      <c r="E30" s="150"/>
      <c r="F30" s="150"/>
      <c r="G30" s="150" t="str">
        <f>"评估人员："&amp;封面!G20</f>
        <v>评估人员：江宛烨</v>
      </c>
      <c r="H30" s="150"/>
      <c r="I30" s="150"/>
    </row>
    <row r="31" customHeight="1" spans="1:9">
      <c r="A31" s="139" t="str">
        <f>CONCATENATE(封面!D13,封面!F13,封面!G13,封面!H13,封面!I13,封面!J13,封面!K13)</f>
        <v>填表日期：2023年11月7日</v>
      </c>
      <c r="E31" s="150"/>
      <c r="F31" s="150"/>
      <c r="G31" s="150"/>
      <c r="H31" s="150"/>
      <c r="I31" s="150"/>
    </row>
  </sheetData>
  <mergeCells count="26">
    <mergeCell ref="A2:I2"/>
    <mergeCell ref="A3:I3"/>
    <mergeCell ref="B5:D5"/>
    <mergeCell ref="B7:D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s>
  <hyperlinks>
    <hyperlink ref="B7" location="短期投资汇总!A1" display="交易性金融资产"/>
    <hyperlink ref="B9" location="应收票据!A1" display="应收票据"/>
    <hyperlink ref="B12" location="'应收股利（利润）'!A1" display="预付账款"/>
    <hyperlink ref="B17" location="存货汇总!A1" display="一年内到期的非流动资产"/>
    <hyperlink ref="B18" location="待摊费用!A1" display="其他流动资产"/>
    <hyperlink ref="B6" location="现金!A1" display="货币资金（现金"/>
    <hyperlink ref="C6" location="银行存款!A1" display="存款"/>
    <hyperlink ref="D6" location="其他货币资金!A1" display="他币）"/>
    <hyperlink ref="A1" location="索引目录!C6" display="返回索引页"/>
    <hyperlink ref="B1" location="分类汇总!B6" display="返回"/>
    <hyperlink ref="B7:D7" location="交易性金融资产汇总!B1" display="交易性金融资产"/>
    <hyperlink ref="B10:D10" location="应收账款!B1" display="应收账款"/>
    <hyperlink ref="B12:D12" location="预付账款!B1" display="预付账款"/>
    <hyperlink ref="B13:D13" location="其他应收款!B1" display="其他应收款"/>
    <hyperlink ref="B14:D14" location="存货汇总!B1" display="存货"/>
    <hyperlink ref="B17:D17" location="一年到期非流动资产!B1" display="一年内到期的非流动资产"/>
    <hyperlink ref="B18:D18" location="其他流动资产!B1" display="其他流动资产"/>
    <hyperlink ref="B15:D16" location="存货汇总!B1" display="合同资产"/>
  </hyperlinks>
  <printOptions horizontalCentered="1"/>
  <pageMargins left="0.354166666666667" right="0.354166666666667" top="0.786805555555556" bottom="0.354166666666667" header="0.984027777777778" footer="0.235416666666667"/>
  <pageSetup paperSize="9" orientation="landscape"/>
  <headerFooter>
    <oddHeader>&amp;R&amp;"宋体,常规"&amp;10表&amp;"Times New Roman,常规"3
&amp;"宋体,常规"共&amp;"Times New Roman,常规"&amp;N&amp;"宋体,常规"页第&amp;"Times New Roman,常规"&amp;P&amp;"宋体,常规"页</oddHead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topLeftCell="A19" workbookViewId="0">
      <selection activeCell="L19" sqref="L19"/>
    </sheetView>
  </sheetViews>
  <sheetFormatPr defaultColWidth="9" defaultRowHeight="15.75" customHeight="1"/>
  <cols>
    <col min="1" max="1" width="5.58333333333333" style="139" customWidth="1"/>
    <col min="2" max="2" width="19.6666666666667" style="426" customWidth="1"/>
    <col min="3" max="3" width="14.6666666666667" style="139" customWidth="1"/>
    <col min="4" max="4" width="8.16666666666667" style="140" customWidth="1"/>
    <col min="5" max="5" width="7.66666666666667" style="139" customWidth="1"/>
    <col min="6" max="6" width="6.58333333333333" style="139" customWidth="1"/>
    <col min="7" max="7" width="11.1666666666667" style="139" customWidth="1"/>
    <col min="8" max="9" width="13.0833333333333" style="139" customWidth="1" outlineLevel="1"/>
    <col min="10" max="10" width="14.6666666666667" style="139" customWidth="1"/>
    <col min="11" max="11" width="14.1666666666667" style="139" customWidth="1"/>
    <col min="12" max="16384" width="9" style="139"/>
  </cols>
  <sheetData>
    <row r="1" ht="12.75" customHeight="1" spans="1:13">
      <c r="A1" s="142" t="s">
        <v>118</v>
      </c>
      <c r="B1" s="737" t="s">
        <v>261</v>
      </c>
      <c r="C1" s="145"/>
      <c r="D1" s="144"/>
      <c r="E1" s="145"/>
      <c r="F1" s="145"/>
      <c r="G1" s="146"/>
      <c r="H1" s="146"/>
      <c r="I1" s="146"/>
      <c r="J1" s="146"/>
      <c r="K1" s="146"/>
      <c r="L1" s="146"/>
      <c r="M1" s="145"/>
    </row>
    <row r="2" s="137" customFormat="1" ht="30" customHeight="1" spans="1:13">
      <c r="A2" s="148" t="s">
        <v>1094</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39" t="str">
        <f>封面!D7&amp;封面!F7</f>
        <v>产权持有人：杭州汽轮新能源有限公司</v>
      </c>
      <c r="G4" s="150"/>
      <c r="H4" s="150"/>
      <c r="I4" s="150"/>
      <c r="J4" s="150"/>
      <c r="K4" s="150"/>
      <c r="L4" s="150"/>
      <c r="M4" s="163" t="s">
        <v>120</v>
      </c>
    </row>
    <row r="5" s="138" customFormat="1" ht="27" customHeight="1" spans="1:13">
      <c r="A5" s="152" t="s">
        <v>183</v>
      </c>
      <c r="B5" s="272" t="s">
        <v>312</v>
      </c>
      <c r="C5" s="152" t="s">
        <v>1095</v>
      </c>
      <c r="D5" s="153" t="s">
        <v>314</v>
      </c>
      <c r="E5" s="152" t="s">
        <v>1096</v>
      </c>
      <c r="F5" s="282" t="s">
        <v>1088</v>
      </c>
      <c r="G5" s="154" t="s">
        <v>1097</v>
      </c>
      <c r="H5" s="154" t="s">
        <v>264</v>
      </c>
      <c r="I5" s="154" t="s">
        <v>292</v>
      </c>
      <c r="J5" s="170" t="s">
        <v>265</v>
      </c>
      <c r="K5" s="170" t="s">
        <v>266</v>
      </c>
      <c r="L5" s="170" t="s">
        <v>293</v>
      </c>
      <c r="M5" s="152" t="s">
        <v>186</v>
      </c>
    </row>
    <row r="6" customHeight="1" spans="1:13">
      <c r="A6" s="156"/>
      <c r="B6" s="267"/>
      <c r="C6" s="156"/>
      <c r="D6" s="158"/>
      <c r="E6" s="156"/>
      <c r="F6" s="203"/>
      <c r="G6" s="159"/>
      <c r="H6" s="159"/>
      <c r="I6" s="159"/>
      <c r="J6" s="159"/>
      <c r="K6" s="159"/>
      <c r="L6" s="159" t="str">
        <f t="shared" ref="L6:L25" si="0">IF(J6=0,"",(K6-J6)/J6*100)</f>
        <v/>
      </c>
      <c r="M6" s="164"/>
    </row>
    <row r="7" customHeight="1" spans="1:13">
      <c r="A7" s="156"/>
      <c r="B7" s="267"/>
      <c r="C7" s="156"/>
      <c r="D7" s="158"/>
      <c r="E7" s="156"/>
      <c r="F7" s="203"/>
      <c r="G7" s="159"/>
      <c r="H7" s="159"/>
      <c r="I7" s="159"/>
      <c r="J7" s="159"/>
      <c r="K7" s="159"/>
      <c r="L7" s="159" t="str">
        <f t="shared" si="0"/>
        <v/>
      </c>
      <c r="M7" s="164"/>
    </row>
    <row r="8" customHeight="1" spans="1:13">
      <c r="A8" s="156"/>
      <c r="B8" s="267"/>
      <c r="C8" s="156"/>
      <c r="D8" s="158"/>
      <c r="E8" s="156"/>
      <c r="F8" s="203"/>
      <c r="G8" s="159"/>
      <c r="H8" s="159"/>
      <c r="I8" s="159"/>
      <c r="J8" s="159"/>
      <c r="K8" s="159"/>
      <c r="L8" s="159" t="str">
        <f t="shared" si="0"/>
        <v/>
      </c>
      <c r="M8" s="164"/>
    </row>
    <row r="9" customHeight="1" spans="1:13">
      <c r="A9" s="156"/>
      <c r="B9" s="267"/>
      <c r="C9" s="156"/>
      <c r="D9" s="158"/>
      <c r="E9" s="156"/>
      <c r="F9" s="203"/>
      <c r="G9" s="159"/>
      <c r="H9" s="159"/>
      <c r="I9" s="159"/>
      <c r="J9" s="159"/>
      <c r="K9" s="159"/>
      <c r="L9" s="159" t="str">
        <f t="shared" si="0"/>
        <v/>
      </c>
      <c r="M9" s="164"/>
    </row>
    <row r="10" customHeight="1" spans="1:13">
      <c r="A10" s="156"/>
      <c r="B10" s="267"/>
      <c r="C10" s="156"/>
      <c r="D10" s="158"/>
      <c r="E10" s="156"/>
      <c r="F10" s="203"/>
      <c r="G10" s="159"/>
      <c r="H10" s="159"/>
      <c r="I10" s="159"/>
      <c r="J10" s="159"/>
      <c r="K10" s="159"/>
      <c r="L10" s="159" t="str">
        <f t="shared" si="0"/>
        <v/>
      </c>
      <c r="M10" s="164"/>
    </row>
    <row r="11" customHeight="1" spans="1:13">
      <c r="A11" s="156"/>
      <c r="B11" s="267"/>
      <c r="C11" s="156"/>
      <c r="D11" s="158"/>
      <c r="E11" s="156"/>
      <c r="F11" s="203"/>
      <c r="G11" s="159"/>
      <c r="H11" s="159"/>
      <c r="I11" s="159"/>
      <c r="J11" s="159"/>
      <c r="K11" s="159"/>
      <c r="L11" s="159" t="str">
        <f t="shared" si="0"/>
        <v/>
      </c>
      <c r="M11" s="164"/>
    </row>
    <row r="12" customHeight="1" spans="1:13">
      <c r="A12" s="156"/>
      <c r="B12" s="267"/>
      <c r="C12" s="156"/>
      <c r="D12" s="158"/>
      <c r="E12" s="156"/>
      <c r="F12" s="203"/>
      <c r="G12" s="159"/>
      <c r="H12" s="159"/>
      <c r="I12" s="159"/>
      <c r="J12" s="159"/>
      <c r="K12" s="159"/>
      <c r="L12" s="159" t="str">
        <f t="shared" si="0"/>
        <v/>
      </c>
      <c r="M12" s="164"/>
    </row>
    <row r="13" customHeight="1" spans="1:13">
      <c r="A13" s="156"/>
      <c r="B13" s="267"/>
      <c r="C13" s="156"/>
      <c r="D13" s="158"/>
      <c r="E13" s="156"/>
      <c r="F13" s="203"/>
      <c r="G13" s="159"/>
      <c r="H13" s="159"/>
      <c r="I13" s="159"/>
      <c r="J13" s="159"/>
      <c r="K13" s="159"/>
      <c r="L13" s="159" t="str">
        <f t="shared" si="0"/>
        <v/>
      </c>
      <c r="M13" s="164"/>
    </row>
    <row r="14" customHeight="1" spans="1:13">
      <c r="A14" s="156"/>
      <c r="B14" s="267"/>
      <c r="C14" s="156"/>
      <c r="D14" s="158"/>
      <c r="E14" s="156"/>
      <c r="F14" s="203"/>
      <c r="G14" s="159"/>
      <c r="H14" s="159"/>
      <c r="I14" s="159"/>
      <c r="J14" s="159"/>
      <c r="K14" s="159"/>
      <c r="L14" s="159" t="str">
        <f t="shared" si="0"/>
        <v/>
      </c>
      <c r="M14" s="164"/>
    </row>
    <row r="15" customHeight="1" spans="1:13">
      <c r="A15" s="156"/>
      <c r="B15" s="267"/>
      <c r="C15" s="156"/>
      <c r="D15" s="158"/>
      <c r="E15" s="156"/>
      <c r="F15" s="203"/>
      <c r="G15" s="159"/>
      <c r="H15" s="159"/>
      <c r="I15" s="159"/>
      <c r="J15" s="159"/>
      <c r="K15" s="159"/>
      <c r="L15" s="159" t="str">
        <f t="shared" si="0"/>
        <v/>
      </c>
      <c r="M15" s="164"/>
    </row>
    <row r="16" customHeight="1" spans="1:13">
      <c r="A16" s="156"/>
      <c r="B16" s="267"/>
      <c r="C16" s="156"/>
      <c r="D16" s="158"/>
      <c r="E16" s="156"/>
      <c r="F16" s="203"/>
      <c r="G16" s="159"/>
      <c r="H16" s="159"/>
      <c r="I16" s="159"/>
      <c r="J16" s="159"/>
      <c r="K16" s="159"/>
      <c r="L16" s="159" t="str">
        <f t="shared" si="0"/>
        <v/>
      </c>
      <c r="M16" s="164"/>
    </row>
    <row r="17" customHeight="1" spans="1:13">
      <c r="A17" s="156"/>
      <c r="B17" s="267"/>
      <c r="C17" s="156"/>
      <c r="D17" s="158"/>
      <c r="E17" s="156"/>
      <c r="F17" s="203"/>
      <c r="G17" s="159"/>
      <c r="H17" s="159"/>
      <c r="I17" s="159"/>
      <c r="J17" s="159"/>
      <c r="K17" s="159"/>
      <c r="L17" s="159" t="str">
        <f t="shared" si="0"/>
        <v/>
      </c>
      <c r="M17" s="164"/>
    </row>
    <row r="18" customHeight="1" spans="1:13">
      <c r="A18" s="156"/>
      <c r="B18" s="267"/>
      <c r="C18" s="156"/>
      <c r="D18" s="158"/>
      <c r="E18" s="156"/>
      <c r="F18" s="203"/>
      <c r="G18" s="159"/>
      <c r="H18" s="159"/>
      <c r="I18" s="159"/>
      <c r="J18" s="159"/>
      <c r="K18" s="159"/>
      <c r="L18" s="159" t="str">
        <f t="shared" si="0"/>
        <v/>
      </c>
      <c r="M18" s="164"/>
    </row>
    <row r="19" customHeight="1" spans="1:13">
      <c r="A19" s="156"/>
      <c r="B19" s="267"/>
      <c r="C19" s="156"/>
      <c r="D19" s="158"/>
      <c r="E19" s="156"/>
      <c r="F19" s="203"/>
      <c r="G19" s="159"/>
      <c r="H19" s="159"/>
      <c r="I19" s="159"/>
      <c r="J19" s="159"/>
      <c r="K19" s="159"/>
      <c r="L19" s="159" t="str">
        <f t="shared" si="0"/>
        <v/>
      </c>
      <c r="M19" s="164"/>
    </row>
    <row r="20" customHeight="1" spans="1:13">
      <c r="A20" s="156"/>
      <c r="B20" s="267"/>
      <c r="C20" s="156"/>
      <c r="D20" s="158"/>
      <c r="E20" s="156"/>
      <c r="F20" s="203"/>
      <c r="G20" s="159"/>
      <c r="H20" s="159"/>
      <c r="I20" s="159"/>
      <c r="J20" s="159"/>
      <c r="K20" s="159"/>
      <c r="L20" s="159" t="str">
        <f t="shared" si="0"/>
        <v/>
      </c>
      <c r="M20" s="164"/>
    </row>
    <row r="21" customHeight="1" spans="1:13">
      <c r="A21" s="156"/>
      <c r="B21" s="267"/>
      <c r="C21" s="156"/>
      <c r="D21" s="158"/>
      <c r="E21" s="156"/>
      <c r="F21" s="203"/>
      <c r="G21" s="159"/>
      <c r="H21" s="159"/>
      <c r="I21" s="159"/>
      <c r="J21" s="159"/>
      <c r="K21" s="159"/>
      <c r="L21" s="159" t="str">
        <f t="shared" si="0"/>
        <v/>
      </c>
      <c r="M21" s="164"/>
    </row>
    <row r="22" customHeight="1" spans="1:13">
      <c r="A22" s="156"/>
      <c r="B22" s="267"/>
      <c r="C22" s="156"/>
      <c r="D22" s="158"/>
      <c r="E22" s="156"/>
      <c r="F22" s="203"/>
      <c r="G22" s="159"/>
      <c r="H22" s="159"/>
      <c r="I22" s="159"/>
      <c r="J22" s="159"/>
      <c r="K22" s="159"/>
      <c r="L22" s="159" t="str">
        <f t="shared" si="0"/>
        <v/>
      </c>
      <c r="M22" s="164"/>
    </row>
    <row r="23" customHeight="1" spans="1:13">
      <c r="A23" s="156"/>
      <c r="B23" s="267"/>
      <c r="C23" s="156"/>
      <c r="D23" s="158"/>
      <c r="E23" s="156"/>
      <c r="F23" s="203"/>
      <c r="G23" s="159"/>
      <c r="H23" s="159"/>
      <c r="I23" s="159"/>
      <c r="J23" s="159"/>
      <c r="K23" s="159"/>
      <c r="L23" s="159" t="str">
        <f t="shared" si="0"/>
        <v/>
      </c>
      <c r="M23" s="164"/>
    </row>
    <row r="24" customHeight="1" spans="1:13">
      <c r="A24" s="156"/>
      <c r="B24" s="267"/>
      <c r="C24" s="156"/>
      <c r="D24" s="158"/>
      <c r="E24" s="156"/>
      <c r="F24" s="203"/>
      <c r="G24" s="159"/>
      <c r="H24" s="159"/>
      <c r="I24" s="159"/>
      <c r="J24" s="159"/>
      <c r="K24" s="159"/>
      <c r="L24" s="159" t="str">
        <f t="shared" si="0"/>
        <v/>
      </c>
      <c r="M24" s="164"/>
    </row>
    <row r="25" customHeight="1" spans="1:13">
      <c r="A25" s="156"/>
      <c r="B25" s="267"/>
      <c r="C25" s="156"/>
      <c r="D25" s="158"/>
      <c r="E25" s="156"/>
      <c r="F25" s="203"/>
      <c r="G25" s="159"/>
      <c r="H25" s="159"/>
      <c r="I25" s="159"/>
      <c r="J25" s="159"/>
      <c r="K25" s="159"/>
      <c r="L25" s="159" t="str">
        <f t="shared" si="0"/>
        <v/>
      </c>
      <c r="M25" s="164"/>
    </row>
    <row r="26" customHeight="1" spans="1:13">
      <c r="A26" s="156"/>
      <c r="B26" s="267"/>
      <c r="C26" s="156"/>
      <c r="D26" s="158"/>
      <c r="E26" s="156"/>
      <c r="F26" s="203"/>
      <c r="G26" s="159"/>
      <c r="H26" s="159"/>
      <c r="I26" s="159"/>
      <c r="J26" s="159"/>
      <c r="K26" s="159"/>
      <c r="L26" s="159"/>
      <c r="M26" s="164"/>
    </row>
    <row r="27" customHeight="1" spans="1:13">
      <c r="A27" s="161" t="s">
        <v>337</v>
      </c>
      <c r="B27" s="227"/>
      <c r="C27" s="156"/>
      <c r="D27" s="158"/>
      <c r="E27" s="156"/>
      <c r="F27" s="203"/>
      <c r="G27" s="159"/>
      <c r="H27" s="159">
        <f>SUM(H6:H26)</f>
        <v>0</v>
      </c>
      <c r="I27" s="159"/>
      <c r="J27" s="159">
        <f>SUM(J6:J26)</f>
        <v>0</v>
      </c>
      <c r="K27" s="159">
        <f>SUM(K6:K26)</f>
        <v>0</v>
      </c>
      <c r="L27" s="159" t="str">
        <f>IF(J27=0,"",(K27-J27)/J27*100)</f>
        <v/>
      </c>
      <c r="M27" s="164"/>
    </row>
    <row r="28" customHeight="1" spans="1:12">
      <c r="A28" s="139" t="str">
        <f>封面!D11&amp;封面!G11</f>
        <v>产权持有单位填表人：丁旭伟</v>
      </c>
      <c r="G28" s="150"/>
      <c r="H28" s="150"/>
      <c r="I28" s="150"/>
      <c r="J28" s="150" t="str">
        <f>"评估人员："&amp;封面!G22</f>
        <v>评估人员：</v>
      </c>
      <c r="K28" s="150"/>
      <c r="L28" s="150"/>
    </row>
    <row r="29" customHeight="1" spans="1:12">
      <c r="A29" s="139" t="str">
        <f>CONCATENATE(封面!D13,封面!F13,封面!G13,封面!H13,封面!I13,封面!J13,封面!K13)</f>
        <v>填表日期：2023年11月7日</v>
      </c>
      <c r="G29" s="150"/>
      <c r="H29" s="150"/>
      <c r="I29" s="150"/>
      <c r="J29" s="150"/>
      <c r="K29" s="150"/>
      <c r="L29" s="150"/>
    </row>
  </sheetData>
  <mergeCells count="3">
    <mergeCell ref="A2:M2"/>
    <mergeCell ref="A3:M3"/>
    <mergeCell ref="A27:B27"/>
  </mergeCells>
  <hyperlinks>
    <hyperlink ref="A1" location="索引目录!E30" display="返回索引页"/>
    <hyperlink ref="B1" location="可供出售金融资产汇总!B8" display="返回"/>
  </hyperlinks>
  <printOptions horizontalCentered="1"/>
  <pageMargins left="0.354166666666667" right="0.354166666666667" top="0.786805555555556" bottom="0.786805555555556" header="1.02291666666667" footer="0.511805555555556"/>
  <pageSetup paperSize="9" scale="89" fitToHeight="0" orientation="landscape"/>
  <headerFooter alignWithMargins="0">
    <oddHeader>&amp;R&amp;"宋体,常规"&amp;10表&amp;"Times New Roman,常规"4-1-3
&amp;"宋体,常规"共&amp;"Times New Roman,常规"&amp;N&amp;"宋体,常规"页第&amp;"Times New Roman,常规"&amp;P&amp;"宋体,常规"页</oddHead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workbookViewId="0">
      <selection activeCell="L19" sqref="L19"/>
    </sheetView>
  </sheetViews>
  <sheetFormatPr defaultColWidth="9" defaultRowHeight="15.75" customHeight="1"/>
  <cols>
    <col min="1" max="1" width="5.58333333333333" style="139" customWidth="1"/>
    <col min="2" max="2" width="19.6666666666667" style="426" customWidth="1"/>
    <col min="3" max="3" width="14.6666666666667" style="139" customWidth="1"/>
    <col min="4" max="4" width="8.16666666666667" style="140" customWidth="1"/>
    <col min="5" max="5" width="7.66666666666667" style="139" customWidth="1"/>
    <col min="6" max="6" width="6.58333333333333" style="139" customWidth="1"/>
    <col min="7" max="7" width="11.1666666666667" style="139" customWidth="1"/>
    <col min="8" max="9" width="13.0833333333333" style="139" customWidth="1" outlineLevel="1"/>
    <col min="10" max="10" width="14.6666666666667" style="139" customWidth="1"/>
    <col min="11" max="11" width="14.1666666666667" style="139" customWidth="1"/>
    <col min="12" max="16384" width="9" style="139"/>
  </cols>
  <sheetData>
    <row r="1" ht="12.75" customHeight="1" spans="1:13">
      <c r="A1" s="142" t="s">
        <v>118</v>
      </c>
      <c r="B1" s="737" t="s">
        <v>261</v>
      </c>
      <c r="C1" s="145"/>
      <c r="D1" s="144"/>
      <c r="E1" s="145"/>
      <c r="F1" s="145"/>
      <c r="G1" s="146"/>
      <c r="H1" s="146"/>
      <c r="I1" s="146"/>
      <c r="J1" s="146"/>
      <c r="K1" s="146"/>
      <c r="L1" s="146"/>
      <c r="M1" s="145"/>
    </row>
    <row r="2" s="137" customFormat="1" ht="30" customHeight="1" spans="1:13">
      <c r="A2" s="148" t="s">
        <v>1098</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39" t="str">
        <f>封面!D7&amp;封面!F7</f>
        <v>产权持有人：杭州汽轮新能源有限公司</v>
      </c>
      <c r="G4" s="150"/>
      <c r="H4" s="150"/>
      <c r="I4" s="150"/>
      <c r="J4" s="150"/>
      <c r="K4" s="150"/>
      <c r="L4" s="150"/>
      <c r="M4" s="163" t="s">
        <v>120</v>
      </c>
    </row>
    <row r="5" s="138" customFormat="1" ht="27" customHeight="1" spans="1:13">
      <c r="A5" s="152" t="s">
        <v>183</v>
      </c>
      <c r="B5" s="272" t="s">
        <v>312</v>
      </c>
      <c r="C5" s="152" t="s">
        <v>1095</v>
      </c>
      <c r="D5" s="153" t="s">
        <v>314</v>
      </c>
      <c r="E5" s="152" t="s">
        <v>1096</v>
      </c>
      <c r="F5" s="282" t="s">
        <v>1088</v>
      </c>
      <c r="G5" s="154" t="s">
        <v>316</v>
      </c>
      <c r="H5" s="154" t="s">
        <v>264</v>
      </c>
      <c r="I5" s="154" t="s">
        <v>292</v>
      </c>
      <c r="J5" s="170" t="s">
        <v>265</v>
      </c>
      <c r="K5" s="170" t="s">
        <v>266</v>
      </c>
      <c r="L5" s="170" t="s">
        <v>293</v>
      </c>
      <c r="M5" s="152" t="s">
        <v>186</v>
      </c>
    </row>
    <row r="6" customHeight="1" spans="1:13">
      <c r="A6" s="156"/>
      <c r="B6" s="267"/>
      <c r="C6" s="156"/>
      <c r="D6" s="158"/>
      <c r="E6" s="156"/>
      <c r="F6" s="203"/>
      <c r="G6" s="159"/>
      <c r="H6" s="159"/>
      <c r="I6" s="159"/>
      <c r="J6" s="159"/>
      <c r="K6" s="159"/>
      <c r="L6" s="159" t="str">
        <f t="shared" ref="L6:L25" si="0">IF(J6=0,"",(K6-J6)/J6*100)</f>
        <v/>
      </c>
      <c r="M6" s="164"/>
    </row>
    <row r="7" customHeight="1" spans="1:13">
      <c r="A7" s="156"/>
      <c r="B7" s="267"/>
      <c r="C7" s="156"/>
      <c r="D7" s="158"/>
      <c r="E7" s="156"/>
      <c r="F7" s="203"/>
      <c r="G7" s="159"/>
      <c r="H7" s="159"/>
      <c r="I7" s="159"/>
      <c r="J7" s="159"/>
      <c r="K7" s="159"/>
      <c r="L7" s="159" t="str">
        <f t="shared" si="0"/>
        <v/>
      </c>
      <c r="M7" s="164"/>
    </row>
    <row r="8" customHeight="1" spans="1:13">
      <c r="A8" s="156"/>
      <c r="B8" s="267"/>
      <c r="C8" s="156"/>
      <c r="D8" s="158"/>
      <c r="E8" s="156"/>
      <c r="F8" s="203"/>
      <c r="G8" s="159"/>
      <c r="H8" s="159"/>
      <c r="I8" s="159"/>
      <c r="J8" s="159"/>
      <c r="K8" s="159"/>
      <c r="L8" s="159" t="str">
        <f t="shared" si="0"/>
        <v/>
      </c>
      <c r="M8" s="164"/>
    </row>
    <row r="9" customHeight="1" spans="1:13">
      <c r="A9" s="156"/>
      <c r="B9" s="267"/>
      <c r="C9" s="156"/>
      <c r="D9" s="158"/>
      <c r="E9" s="156"/>
      <c r="F9" s="203"/>
      <c r="G9" s="159"/>
      <c r="H9" s="159"/>
      <c r="I9" s="159"/>
      <c r="J9" s="159"/>
      <c r="K9" s="159"/>
      <c r="L9" s="159" t="str">
        <f t="shared" si="0"/>
        <v/>
      </c>
      <c r="M9" s="164"/>
    </row>
    <row r="10" customHeight="1" spans="1:13">
      <c r="A10" s="156"/>
      <c r="B10" s="267"/>
      <c r="C10" s="156"/>
      <c r="D10" s="158"/>
      <c r="E10" s="156"/>
      <c r="F10" s="203"/>
      <c r="G10" s="159"/>
      <c r="H10" s="159"/>
      <c r="I10" s="159"/>
      <c r="J10" s="159"/>
      <c r="K10" s="159"/>
      <c r="L10" s="159" t="str">
        <f t="shared" si="0"/>
        <v/>
      </c>
      <c r="M10" s="164"/>
    </row>
    <row r="11" customHeight="1" spans="1:13">
      <c r="A11" s="156"/>
      <c r="B11" s="267"/>
      <c r="C11" s="156"/>
      <c r="D11" s="158"/>
      <c r="E11" s="156"/>
      <c r="F11" s="203"/>
      <c r="G11" s="159"/>
      <c r="H11" s="159"/>
      <c r="I11" s="159"/>
      <c r="J11" s="159"/>
      <c r="K11" s="159"/>
      <c r="L11" s="159" t="str">
        <f t="shared" si="0"/>
        <v/>
      </c>
      <c r="M11" s="164"/>
    </row>
    <row r="12" customHeight="1" spans="1:13">
      <c r="A12" s="156"/>
      <c r="B12" s="267"/>
      <c r="C12" s="156"/>
      <c r="D12" s="158"/>
      <c r="E12" s="156"/>
      <c r="F12" s="203"/>
      <c r="G12" s="159"/>
      <c r="H12" s="159"/>
      <c r="I12" s="159"/>
      <c r="J12" s="159"/>
      <c r="K12" s="159"/>
      <c r="L12" s="159" t="str">
        <f t="shared" si="0"/>
        <v/>
      </c>
      <c r="M12" s="164"/>
    </row>
    <row r="13" customHeight="1" spans="1:13">
      <c r="A13" s="156"/>
      <c r="B13" s="267"/>
      <c r="C13" s="156"/>
      <c r="D13" s="158"/>
      <c r="E13" s="156"/>
      <c r="F13" s="203"/>
      <c r="G13" s="159"/>
      <c r="H13" s="159"/>
      <c r="I13" s="159"/>
      <c r="J13" s="159"/>
      <c r="K13" s="159"/>
      <c r="L13" s="159" t="str">
        <f t="shared" si="0"/>
        <v/>
      </c>
      <c r="M13" s="164"/>
    </row>
    <row r="14" customHeight="1" spans="1:13">
      <c r="A14" s="156"/>
      <c r="B14" s="267"/>
      <c r="C14" s="156"/>
      <c r="D14" s="158"/>
      <c r="E14" s="156"/>
      <c r="F14" s="203"/>
      <c r="G14" s="159"/>
      <c r="H14" s="159"/>
      <c r="I14" s="159"/>
      <c r="J14" s="159"/>
      <c r="K14" s="159"/>
      <c r="L14" s="159" t="str">
        <f t="shared" si="0"/>
        <v/>
      </c>
      <c r="M14" s="164"/>
    </row>
    <row r="15" customHeight="1" spans="1:13">
      <c r="A15" s="156"/>
      <c r="B15" s="267"/>
      <c r="C15" s="156"/>
      <c r="D15" s="158"/>
      <c r="E15" s="156"/>
      <c r="F15" s="203"/>
      <c r="G15" s="159"/>
      <c r="H15" s="159"/>
      <c r="I15" s="159"/>
      <c r="J15" s="159"/>
      <c r="K15" s="159"/>
      <c r="L15" s="159" t="str">
        <f t="shared" si="0"/>
        <v/>
      </c>
      <c r="M15" s="164"/>
    </row>
    <row r="16" customHeight="1" spans="1:13">
      <c r="A16" s="156"/>
      <c r="B16" s="267"/>
      <c r="C16" s="156"/>
      <c r="D16" s="158"/>
      <c r="E16" s="156"/>
      <c r="F16" s="203"/>
      <c r="G16" s="159"/>
      <c r="H16" s="159"/>
      <c r="I16" s="159"/>
      <c r="J16" s="159"/>
      <c r="K16" s="159"/>
      <c r="L16" s="159" t="str">
        <f t="shared" si="0"/>
        <v/>
      </c>
      <c r="M16" s="164"/>
    </row>
    <row r="17" customHeight="1" spans="1:13">
      <c r="A17" s="156"/>
      <c r="B17" s="267"/>
      <c r="C17" s="156"/>
      <c r="D17" s="158"/>
      <c r="E17" s="156"/>
      <c r="F17" s="203"/>
      <c r="G17" s="159"/>
      <c r="H17" s="159"/>
      <c r="I17" s="159"/>
      <c r="J17" s="159"/>
      <c r="K17" s="159"/>
      <c r="L17" s="159" t="str">
        <f t="shared" si="0"/>
        <v/>
      </c>
      <c r="M17" s="164"/>
    </row>
    <row r="18" customHeight="1" spans="1:13">
      <c r="A18" s="156"/>
      <c r="B18" s="267"/>
      <c r="C18" s="156"/>
      <c r="D18" s="158"/>
      <c r="E18" s="156"/>
      <c r="F18" s="203"/>
      <c r="G18" s="159"/>
      <c r="H18" s="159"/>
      <c r="I18" s="159"/>
      <c r="J18" s="159"/>
      <c r="K18" s="159"/>
      <c r="L18" s="159" t="str">
        <f t="shared" si="0"/>
        <v/>
      </c>
      <c r="M18" s="164"/>
    </row>
    <row r="19" customHeight="1" spans="1:13">
      <c r="A19" s="156"/>
      <c r="B19" s="267"/>
      <c r="C19" s="156"/>
      <c r="D19" s="158"/>
      <c r="E19" s="156"/>
      <c r="F19" s="203"/>
      <c r="G19" s="159"/>
      <c r="H19" s="159"/>
      <c r="I19" s="159"/>
      <c r="J19" s="159"/>
      <c r="K19" s="159"/>
      <c r="L19" s="159" t="str">
        <f t="shared" si="0"/>
        <v/>
      </c>
      <c r="M19" s="164"/>
    </row>
    <row r="20" customHeight="1" spans="1:13">
      <c r="A20" s="156"/>
      <c r="B20" s="267"/>
      <c r="C20" s="156"/>
      <c r="D20" s="158"/>
      <c r="E20" s="156"/>
      <c r="F20" s="203"/>
      <c r="G20" s="159"/>
      <c r="H20" s="159"/>
      <c r="I20" s="159"/>
      <c r="J20" s="159"/>
      <c r="K20" s="159"/>
      <c r="L20" s="159" t="str">
        <f t="shared" si="0"/>
        <v/>
      </c>
      <c r="M20" s="164"/>
    </row>
    <row r="21" customHeight="1" spans="1:13">
      <c r="A21" s="156"/>
      <c r="B21" s="267"/>
      <c r="C21" s="156"/>
      <c r="D21" s="158"/>
      <c r="E21" s="156"/>
      <c r="F21" s="203"/>
      <c r="G21" s="159"/>
      <c r="H21" s="159"/>
      <c r="I21" s="159"/>
      <c r="J21" s="159"/>
      <c r="K21" s="159"/>
      <c r="L21" s="159" t="str">
        <f t="shared" si="0"/>
        <v/>
      </c>
      <c r="M21" s="164"/>
    </row>
    <row r="22" customHeight="1" spans="1:13">
      <c r="A22" s="156"/>
      <c r="B22" s="267"/>
      <c r="C22" s="156"/>
      <c r="D22" s="158"/>
      <c r="E22" s="156"/>
      <c r="F22" s="203"/>
      <c r="G22" s="159"/>
      <c r="H22" s="159"/>
      <c r="I22" s="159"/>
      <c r="J22" s="159"/>
      <c r="K22" s="159"/>
      <c r="L22" s="159" t="str">
        <f t="shared" si="0"/>
        <v/>
      </c>
      <c r="M22" s="164"/>
    </row>
    <row r="23" customHeight="1" spans="1:13">
      <c r="A23" s="156"/>
      <c r="B23" s="267"/>
      <c r="C23" s="156"/>
      <c r="D23" s="158"/>
      <c r="E23" s="156"/>
      <c r="F23" s="203"/>
      <c r="G23" s="159"/>
      <c r="H23" s="159"/>
      <c r="I23" s="159"/>
      <c r="J23" s="159"/>
      <c r="K23" s="159"/>
      <c r="L23" s="159" t="str">
        <f t="shared" si="0"/>
        <v/>
      </c>
      <c r="M23" s="164"/>
    </row>
    <row r="24" customHeight="1" spans="1:13">
      <c r="A24" s="156"/>
      <c r="B24" s="267"/>
      <c r="C24" s="156"/>
      <c r="D24" s="158"/>
      <c r="E24" s="156"/>
      <c r="F24" s="203"/>
      <c r="G24" s="159"/>
      <c r="H24" s="159"/>
      <c r="I24" s="159"/>
      <c r="J24" s="159"/>
      <c r="K24" s="159"/>
      <c r="L24" s="159" t="str">
        <f t="shared" si="0"/>
        <v/>
      </c>
      <c r="M24" s="164"/>
    </row>
    <row r="25" customHeight="1" spans="1:13">
      <c r="A25" s="156"/>
      <c r="B25" s="267"/>
      <c r="C25" s="156"/>
      <c r="D25" s="158"/>
      <c r="E25" s="156"/>
      <c r="F25" s="203"/>
      <c r="G25" s="159"/>
      <c r="H25" s="159"/>
      <c r="I25" s="159"/>
      <c r="J25" s="159"/>
      <c r="K25" s="159"/>
      <c r="L25" s="159" t="str">
        <f t="shared" si="0"/>
        <v/>
      </c>
      <c r="M25" s="164"/>
    </row>
    <row r="26" customHeight="1" spans="1:13">
      <c r="A26" s="156"/>
      <c r="B26" s="267"/>
      <c r="C26" s="156"/>
      <c r="D26" s="158"/>
      <c r="E26" s="156"/>
      <c r="F26" s="203"/>
      <c r="G26" s="159"/>
      <c r="H26" s="159"/>
      <c r="I26" s="159"/>
      <c r="J26" s="159"/>
      <c r="K26" s="159"/>
      <c r="L26" s="159"/>
      <c r="M26" s="164"/>
    </row>
    <row r="27" customHeight="1" spans="1:13">
      <c r="A27" s="161" t="s">
        <v>337</v>
      </c>
      <c r="B27" s="227"/>
      <c r="C27" s="156"/>
      <c r="D27" s="158"/>
      <c r="E27" s="156"/>
      <c r="F27" s="203"/>
      <c r="G27" s="159"/>
      <c r="H27" s="159">
        <f>SUM(H6:H26)</f>
        <v>0</v>
      </c>
      <c r="I27" s="159"/>
      <c r="J27" s="159">
        <f>SUM(J6:J26)</f>
        <v>0</v>
      </c>
      <c r="K27" s="159">
        <f>SUM(K6:K26)</f>
        <v>0</v>
      </c>
      <c r="L27" s="159" t="str">
        <f>IF(J27=0,"",(K27-J27)/J27*100)</f>
        <v/>
      </c>
      <c r="M27" s="164"/>
    </row>
    <row r="28" customHeight="1" spans="1:12">
      <c r="A28" s="139" t="str">
        <f>封面!D11&amp;封面!G11</f>
        <v>产权持有单位填表人：丁旭伟</v>
      </c>
      <c r="G28" s="150"/>
      <c r="H28" s="150"/>
      <c r="I28" s="150"/>
      <c r="J28" s="150" t="str">
        <f>"评估人员："&amp;封面!G22</f>
        <v>评估人员：</v>
      </c>
      <c r="K28" s="150"/>
      <c r="L28" s="150"/>
    </row>
    <row r="29" customHeight="1" spans="1:12">
      <c r="A29" s="139" t="str">
        <f>CONCATENATE(封面!D13,封面!F13,封面!G13,封面!H13,封面!I13,封面!J13,封面!K13)</f>
        <v>填表日期：2023年11月7日</v>
      </c>
      <c r="G29" s="150"/>
      <c r="H29" s="150"/>
      <c r="I29" s="150"/>
      <c r="J29" s="150"/>
      <c r="K29" s="150"/>
      <c r="L29" s="150"/>
    </row>
  </sheetData>
  <mergeCells count="3">
    <mergeCell ref="A2:M2"/>
    <mergeCell ref="A3:M3"/>
    <mergeCell ref="A27:B27"/>
  </mergeCells>
  <hyperlinks>
    <hyperlink ref="A1" location="索引目录!E30" display="返回索引页"/>
    <hyperlink ref="B1" location="可供出售金融资产汇总!B8" display="返回"/>
  </hyperlinks>
  <printOptions horizontalCentered="1"/>
  <pageMargins left="0.354166666666667" right="0.354166666666667" top="0.786805555555556" bottom="0.786805555555556" header="1.02291666666667" footer="0.511805555555556"/>
  <pageSetup paperSize="9" scale="89" fitToHeight="0" orientation="landscape"/>
  <headerFooter alignWithMargins="0">
    <oddHeader>&amp;R&amp;"宋体,常规"&amp;10表&amp;"Times New Roman,常规"4-1-3
&amp;"宋体,常规"共&amp;"Times New Roman,常规"&amp;N&amp;"宋体,常规"页第&amp;"Times New Roman,常规"&amp;P&amp;"宋体,常规"页</oddHead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workbookViewId="0">
      <selection activeCell="L19" sqref="L19"/>
    </sheetView>
  </sheetViews>
  <sheetFormatPr defaultColWidth="9" defaultRowHeight="15.75" customHeight="1"/>
  <cols>
    <col min="1" max="1" width="4.16666666666667" style="139" customWidth="1"/>
    <col min="2" max="2" width="20.5833333333333" style="426" customWidth="1"/>
    <col min="3" max="3" width="8.5" style="139" customWidth="1"/>
    <col min="4" max="4" width="7.66666666666667" style="140" customWidth="1"/>
    <col min="5" max="5" width="9" style="140"/>
    <col min="6" max="7" width="9.16666666666667" style="139" customWidth="1"/>
    <col min="8" max="9" width="13.0833333333333" style="139" customWidth="1" outlineLevel="1"/>
    <col min="10" max="11" width="15" style="139" customWidth="1"/>
    <col min="12" max="12" width="11.0833333333333" style="139" customWidth="1"/>
    <col min="13" max="13" width="10.5833333333333" style="139" customWidth="1"/>
    <col min="14" max="16384" width="9" style="139"/>
  </cols>
  <sheetData>
    <row r="1" customHeight="1" spans="1:13">
      <c r="A1" s="142" t="s">
        <v>118</v>
      </c>
      <c r="B1" s="737" t="s">
        <v>261</v>
      </c>
      <c r="C1" s="145"/>
      <c r="D1" s="144"/>
      <c r="E1" s="144"/>
      <c r="F1" s="145"/>
      <c r="G1" s="145"/>
      <c r="H1" s="146"/>
      <c r="I1" s="146"/>
      <c r="J1" s="146"/>
      <c r="K1" s="146"/>
      <c r="L1" s="146"/>
      <c r="M1" s="145"/>
    </row>
    <row r="2" s="137" customFormat="1" ht="30" customHeight="1" spans="1:13">
      <c r="A2" s="148" t="s">
        <v>1099</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69" t="str">
        <f>封面!D7&amp;封面!F7</f>
        <v>产权持有人：杭州汽轮新能源有限公司</v>
      </c>
      <c r="H4" s="150"/>
      <c r="I4" s="150"/>
      <c r="J4" s="150"/>
      <c r="K4" s="150"/>
      <c r="L4" s="150"/>
      <c r="M4" s="163" t="s">
        <v>120</v>
      </c>
    </row>
    <row r="5" s="138" customFormat="1" customHeight="1" spans="1:13">
      <c r="A5" s="152" t="s">
        <v>183</v>
      </c>
      <c r="B5" s="272" t="s">
        <v>312</v>
      </c>
      <c r="C5" s="152" t="s">
        <v>1100</v>
      </c>
      <c r="D5" s="153" t="s">
        <v>314</v>
      </c>
      <c r="E5" s="153" t="s">
        <v>1092</v>
      </c>
      <c r="F5" s="152" t="s">
        <v>322</v>
      </c>
      <c r="G5" s="152" t="s">
        <v>1097</v>
      </c>
      <c r="H5" s="154" t="s">
        <v>264</v>
      </c>
      <c r="I5" s="154" t="s">
        <v>292</v>
      </c>
      <c r="J5" s="170" t="s">
        <v>265</v>
      </c>
      <c r="K5" s="170" t="s">
        <v>266</v>
      </c>
      <c r="L5" s="170" t="s">
        <v>293</v>
      </c>
      <c r="M5" s="152" t="s">
        <v>186</v>
      </c>
    </row>
    <row r="6" customHeight="1" spans="1:13">
      <c r="A6" s="156"/>
      <c r="B6" s="267"/>
      <c r="C6" s="156"/>
      <c r="D6" s="158"/>
      <c r="E6" s="158"/>
      <c r="F6" s="156"/>
      <c r="G6" s="156"/>
      <c r="H6" s="159"/>
      <c r="I6" s="159"/>
      <c r="J6" s="159"/>
      <c r="K6" s="159"/>
      <c r="L6" s="159" t="str">
        <f t="shared" ref="L6:L27" si="0">IF(J6=0,"",(K6-J6)/J6*100)</f>
        <v/>
      </c>
      <c r="M6" s="164"/>
    </row>
    <row r="7" customHeight="1" spans="1:13">
      <c r="A7" s="156"/>
      <c r="B7" s="267"/>
      <c r="C7" s="156"/>
      <c r="D7" s="158"/>
      <c r="E7" s="158"/>
      <c r="F7" s="156"/>
      <c r="G7" s="156"/>
      <c r="H7" s="159"/>
      <c r="I7" s="159"/>
      <c r="J7" s="159"/>
      <c r="K7" s="159"/>
      <c r="L7" s="159" t="str">
        <f t="shared" si="0"/>
        <v/>
      </c>
      <c r="M7" s="164"/>
    </row>
    <row r="8" customHeight="1" spans="1:13">
      <c r="A8" s="156"/>
      <c r="B8" s="267"/>
      <c r="C8" s="156"/>
      <c r="D8" s="158"/>
      <c r="E8" s="158"/>
      <c r="F8" s="156"/>
      <c r="G8" s="156"/>
      <c r="H8" s="159"/>
      <c r="I8" s="159"/>
      <c r="J8" s="159"/>
      <c r="K8" s="159"/>
      <c r="L8" s="159" t="str">
        <f t="shared" si="0"/>
        <v/>
      </c>
      <c r="M8" s="164"/>
    </row>
    <row r="9" customHeight="1" spans="1:13">
      <c r="A9" s="156"/>
      <c r="B9" s="267"/>
      <c r="C9" s="156"/>
      <c r="D9" s="158"/>
      <c r="E9" s="158"/>
      <c r="F9" s="156"/>
      <c r="G9" s="156"/>
      <c r="H9" s="159"/>
      <c r="I9" s="159"/>
      <c r="J9" s="159"/>
      <c r="K9" s="159"/>
      <c r="L9" s="159" t="str">
        <f t="shared" si="0"/>
        <v/>
      </c>
      <c r="M9" s="164"/>
    </row>
    <row r="10" customHeight="1" spans="1:13">
      <c r="A10" s="156"/>
      <c r="B10" s="267"/>
      <c r="C10" s="156"/>
      <c r="D10" s="158"/>
      <c r="E10" s="158"/>
      <c r="F10" s="156"/>
      <c r="G10" s="156"/>
      <c r="H10" s="159"/>
      <c r="I10" s="159"/>
      <c r="J10" s="159"/>
      <c r="K10" s="159"/>
      <c r="L10" s="159" t="str">
        <f t="shared" si="0"/>
        <v/>
      </c>
      <c r="M10" s="164"/>
    </row>
    <row r="11" customHeight="1" spans="1:13">
      <c r="A11" s="156"/>
      <c r="B11" s="267"/>
      <c r="C11" s="156"/>
      <c r="D11" s="158"/>
      <c r="E11" s="158"/>
      <c r="F11" s="156"/>
      <c r="G11" s="156"/>
      <c r="H11" s="159"/>
      <c r="I11" s="159"/>
      <c r="J11" s="159"/>
      <c r="K11" s="159"/>
      <c r="L11" s="159" t="str">
        <f t="shared" si="0"/>
        <v/>
      </c>
      <c r="M11" s="164"/>
    </row>
    <row r="12" customHeight="1" spans="1:13">
      <c r="A12" s="156"/>
      <c r="B12" s="267"/>
      <c r="C12" s="156"/>
      <c r="D12" s="158"/>
      <c r="E12" s="158"/>
      <c r="F12" s="156"/>
      <c r="G12" s="156"/>
      <c r="H12" s="159"/>
      <c r="I12" s="159"/>
      <c r="J12" s="159"/>
      <c r="K12" s="159"/>
      <c r="L12" s="159" t="str">
        <f t="shared" si="0"/>
        <v/>
      </c>
      <c r="M12" s="164"/>
    </row>
    <row r="13" customHeight="1" spans="1:13">
      <c r="A13" s="156"/>
      <c r="B13" s="267"/>
      <c r="C13" s="156"/>
      <c r="D13" s="158"/>
      <c r="E13" s="158"/>
      <c r="F13" s="156"/>
      <c r="G13" s="156"/>
      <c r="H13" s="159"/>
      <c r="I13" s="159"/>
      <c r="J13" s="159"/>
      <c r="K13" s="159"/>
      <c r="L13" s="159" t="str">
        <f t="shared" si="0"/>
        <v/>
      </c>
      <c r="M13" s="164"/>
    </row>
    <row r="14" customHeight="1" spans="1:13">
      <c r="A14" s="156"/>
      <c r="B14" s="267"/>
      <c r="C14" s="156"/>
      <c r="D14" s="158"/>
      <c r="E14" s="158"/>
      <c r="F14" s="156"/>
      <c r="G14" s="156"/>
      <c r="H14" s="159"/>
      <c r="I14" s="159"/>
      <c r="J14" s="159"/>
      <c r="K14" s="159"/>
      <c r="L14" s="159" t="str">
        <f t="shared" si="0"/>
        <v/>
      </c>
      <c r="M14" s="164"/>
    </row>
    <row r="15" customHeight="1" spans="1:13">
      <c r="A15" s="156"/>
      <c r="B15" s="267"/>
      <c r="C15" s="156"/>
      <c r="D15" s="158"/>
      <c r="E15" s="158"/>
      <c r="F15" s="156"/>
      <c r="G15" s="156"/>
      <c r="H15" s="159"/>
      <c r="I15" s="159"/>
      <c r="J15" s="159"/>
      <c r="K15" s="159"/>
      <c r="L15" s="159" t="str">
        <f t="shared" si="0"/>
        <v/>
      </c>
      <c r="M15" s="164"/>
    </row>
    <row r="16" customHeight="1" spans="1:13">
      <c r="A16" s="156"/>
      <c r="B16" s="267"/>
      <c r="C16" s="156"/>
      <c r="D16" s="158"/>
      <c r="E16" s="158"/>
      <c r="F16" s="156"/>
      <c r="G16" s="156"/>
      <c r="H16" s="159"/>
      <c r="I16" s="159"/>
      <c r="J16" s="159"/>
      <c r="K16" s="159"/>
      <c r="L16" s="159" t="str">
        <f t="shared" si="0"/>
        <v/>
      </c>
      <c r="M16" s="164"/>
    </row>
    <row r="17" customHeight="1" spans="1:13">
      <c r="A17" s="156"/>
      <c r="B17" s="267"/>
      <c r="C17" s="156"/>
      <c r="D17" s="158"/>
      <c r="E17" s="158"/>
      <c r="F17" s="156"/>
      <c r="G17" s="156"/>
      <c r="H17" s="159"/>
      <c r="I17" s="159"/>
      <c r="J17" s="159"/>
      <c r="K17" s="159"/>
      <c r="L17" s="159" t="str">
        <f t="shared" si="0"/>
        <v/>
      </c>
      <c r="M17" s="164"/>
    </row>
    <row r="18" customHeight="1" spans="1:13">
      <c r="A18" s="156"/>
      <c r="B18" s="267"/>
      <c r="C18" s="156"/>
      <c r="D18" s="158"/>
      <c r="E18" s="158"/>
      <c r="F18" s="156"/>
      <c r="G18" s="156"/>
      <c r="H18" s="159"/>
      <c r="I18" s="159"/>
      <c r="J18" s="159"/>
      <c r="K18" s="159"/>
      <c r="L18" s="159" t="str">
        <f t="shared" si="0"/>
        <v/>
      </c>
      <c r="M18" s="164"/>
    </row>
    <row r="19" customHeight="1" spans="1:13">
      <c r="A19" s="156"/>
      <c r="B19" s="267"/>
      <c r="C19" s="156"/>
      <c r="D19" s="158"/>
      <c r="E19" s="158"/>
      <c r="F19" s="156"/>
      <c r="G19" s="156"/>
      <c r="H19" s="159"/>
      <c r="I19" s="159"/>
      <c r="J19" s="159"/>
      <c r="K19" s="159"/>
      <c r="L19" s="159" t="str">
        <f t="shared" si="0"/>
        <v/>
      </c>
      <c r="M19" s="164"/>
    </row>
    <row r="20" customHeight="1" spans="1:13">
      <c r="A20" s="156"/>
      <c r="B20" s="267"/>
      <c r="C20" s="156"/>
      <c r="D20" s="158"/>
      <c r="E20" s="158"/>
      <c r="F20" s="156"/>
      <c r="G20" s="156"/>
      <c r="H20" s="159"/>
      <c r="I20" s="159"/>
      <c r="J20" s="159"/>
      <c r="K20" s="159"/>
      <c r="L20" s="159" t="str">
        <f t="shared" si="0"/>
        <v/>
      </c>
      <c r="M20" s="164"/>
    </row>
    <row r="21" customHeight="1" spans="1:13">
      <c r="A21" s="156"/>
      <c r="B21" s="267"/>
      <c r="C21" s="156"/>
      <c r="D21" s="158"/>
      <c r="E21" s="158"/>
      <c r="F21" s="156"/>
      <c r="G21" s="156"/>
      <c r="H21" s="159"/>
      <c r="I21" s="159"/>
      <c r="J21" s="159"/>
      <c r="K21" s="159"/>
      <c r="L21" s="159" t="str">
        <f t="shared" si="0"/>
        <v/>
      </c>
      <c r="M21" s="164"/>
    </row>
    <row r="22" customHeight="1" spans="1:13">
      <c r="A22" s="156"/>
      <c r="B22" s="267"/>
      <c r="C22" s="156"/>
      <c r="D22" s="158"/>
      <c r="E22" s="158"/>
      <c r="F22" s="156"/>
      <c r="G22" s="156"/>
      <c r="H22" s="159"/>
      <c r="I22" s="159"/>
      <c r="J22" s="159"/>
      <c r="K22" s="159"/>
      <c r="L22" s="159" t="str">
        <f t="shared" si="0"/>
        <v/>
      </c>
      <c r="M22" s="164"/>
    </row>
    <row r="23" customHeight="1" spans="1:13">
      <c r="A23" s="156"/>
      <c r="B23" s="267"/>
      <c r="C23" s="156"/>
      <c r="D23" s="158"/>
      <c r="E23" s="158"/>
      <c r="F23" s="156"/>
      <c r="G23" s="156"/>
      <c r="H23" s="159"/>
      <c r="I23" s="159"/>
      <c r="J23" s="159"/>
      <c r="K23" s="159"/>
      <c r="L23" s="159" t="str">
        <f t="shared" si="0"/>
        <v/>
      </c>
      <c r="M23" s="164"/>
    </row>
    <row r="24" customHeight="1" spans="1:13">
      <c r="A24" s="156"/>
      <c r="B24" s="267"/>
      <c r="C24" s="156"/>
      <c r="D24" s="158"/>
      <c r="E24" s="158"/>
      <c r="F24" s="156"/>
      <c r="G24" s="156"/>
      <c r="H24" s="159"/>
      <c r="I24" s="159"/>
      <c r="J24" s="159"/>
      <c r="K24" s="159"/>
      <c r="L24" s="159" t="str">
        <f t="shared" si="0"/>
        <v/>
      </c>
      <c r="M24" s="164"/>
    </row>
    <row r="25" customHeight="1" spans="1:13">
      <c r="A25" s="161" t="s">
        <v>337</v>
      </c>
      <c r="B25" s="227"/>
      <c r="C25" s="156"/>
      <c r="D25" s="158"/>
      <c r="E25" s="158"/>
      <c r="F25" s="156"/>
      <c r="G25" s="156"/>
      <c r="H25" s="159">
        <f>SUM(H6:H24)</f>
        <v>0</v>
      </c>
      <c r="I25" s="159"/>
      <c r="J25" s="159">
        <f>SUM(J6:J24)</f>
        <v>0</v>
      </c>
      <c r="K25" s="159">
        <f>SUM(K6:K24)</f>
        <v>0</v>
      </c>
      <c r="L25" s="159" t="str">
        <f t="shared" si="0"/>
        <v/>
      </c>
      <c r="M25" s="164"/>
    </row>
    <row r="26" customHeight="1" spans="1:13">
      <c r="A26" s="161" t="s">
        <v>1101</v>
      </c>
      <c r="B26" s="162"/>
      <c r="C26" s="156"/>
      <c r="D26" s="158"/>
      <c r="E26" s="158"/>
      <c r="F26" s="156"/>
      <c r="G26" s="156"/>
      <c r="H26" s="159"/>
      <c r="I26" s="159"/>
      <c r="J26" s="159">
        <f>H26</f>
        <v>0</v>
      </c>
      <c r="K26" s="159">
        <v>0</v>
      </c>
      <c r="L26" s="159" t="str">
        <f t="shared" si="0"/>
        <v/>
      </c>
      <c r="M26" s="164"/>
    </row>
    <row r="27" customHeight="1" spans="1:13">
      <c r="A27" s="161" t="s">
        <v>353</v>
      </c>
      <c r="B27" s="227"/>
      <c r="C27" s="156"/>
      <c r="D27" s="158"/>
      <c r="E27" s="158"/>
      <c r="F27" s="156"/>
      <c r="G27" s="156"/>
      <c r="H27" s="159">
        <f>H25-H26</f>
        <v>0</v>
      </c>
      <c r="I27" s="159"/>
      <c r="J27" s="159">
        <f>J25-J26</f>
        <v>0</v>
      </c>
      <c r="K27" s="159">
        <f>K25-K26</f>
        <v>0</v>
      </c>
      <c r="L27" s="159" t="str">
        <f t="shared" si="0"/>
        <v/>
      </c>
      <c r="M27" s="164"/>
    </row>
    <row r="28" customHeight="1" spans="1:12">
      <c r="A28" s="169" t="str">
        <f>封面!D11&amp;封面!G11</f>
        <v>产权持有单位填表人：丁旭伟</v>
      </c>
      <c r="H28" s="150"/>
      <c r="I28" s="150"/>
      <c r="J28" s="150" t="str">
        <f>"评估人员："&amp;封面!G22</f>
        <v>评估人员：</v>
      </c>
      <c r="K28" s="150"/>
      <c r="L28" s="150"/>
    </row>
    <row r="29" customHeight="1" spans="1:12">
      <c r="A29" s="139" t="str">
        <f>CONCATENATE(封面!D13,封面!F13,封面!G13,封面!H13,封面!I13,封面!J13,封面!K13)</f>
        <v>填表日期：2023年11月7日</v>
      </c>
      <c r="H29" s="150"/>
      <c r="I29" s="150"/>
      <c r="J29" s="150"/>
      <c r="K29" s="150"/>
      <c r="L29" s="150"/>
    </row>
  </sheetData>
  <mergeCells count="5">
    <mergeCell ref="A2:M2"/>
    <mergeCell ref="A3:M3"/>
    <mergeCell ref="A25:B25"/>
    <mergeCell ref="A26:B26"/>
    <mergeCell ref="A27:B27"/>
  </mergeCells>
  <hyperlinks>
    <hyperlink ref="A1" location="索引目录!D31" display="返回索引页"/>
    <hyperlink ref="B1" location="长期投资汇总!B7" display="返回"/>
  </hyperlinks>
  <printOptions horizontalCentered="1"/>
  <pageMargins left="0.354166666666667" right="0.354166666666667" top="0.786805555555556" bottom="0.786805555555556" header="1.0625" footer="0.511805555555556"/>
  <pageSetup paperSize="9" scale="90" fitToHeight="0" orientation="landscape"/>
  <headerFooter alignWithMargins="0">
    <oddHeader>&amp;R&amp;"宋体,常规"&amp;10表&amp;"Times New Roman,常规"4-2
&amp;"宋体,常规"共&amp;"Times New Roman,常规"&amp;N&amp;"宋体,常规"页第&amp;"Times New Roman,常规"&amp;P&amp;"宋体,常规"页</oddHead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N39"/>
  <sheetViews>
    <sheetView workbookViewId="0">
      <selection activeCell="L19" sqref="L19"/>
    </sheetView>
  </sheetViews>
  <sheetFormatPr defaultColWidth="9" defaultRowHeight="15.75"/>
  <cols>
    <col min="1" max="1" width="4.58333333333333" style="173" customWidth="1"/>
    <col min="2" max="2" width="20" style="174" customWidth="1"/>
    <col min="3" max="5" width="8.58333333333333" style="174" customWidth="1"/>
    <col min="6" max="6" width="6.58333333333333" style="174" customWidth="1"/>
    <col min="7" max="7" width="12.5833333333333" style="174" customWidth="1"/>
    <col min="8" max="8" width="12.5833333333333" style="727" customWidth="1" outlineLevel="1"/>
    <col min="9" max="9" width="12.5833333333333" style="743" customWidth="1" outlineLevel="1"/>
    <col min="10" max="11" width="12.5833333333333" style="727" customWidth="1"/>
    <col min="12" max="12" width="8.58333333333333" style="727" customWidth="1"/>
    <col min="13" max="14" width="8.58333333333333" style="174" customWidth="1"/>
  </cols>
  <sheetData>
    <row r="1" spans="1:14">
      <c r="A1" s="209" t="s">
        <v>1060</v>
      </c>
      <c r="B1" s="210" t="s">
        <v>1061</v>
      </c>
      <c r="C1" s="211"/>
      <c r="D1" s="211"/>
      <c r="E1" s="211"/>
      <c r="F1" s="211"/>
      <c r="G1" s="211"/>
      <c r="H1" s="744"/>
      <c r="I1" s="749"/>
      <c r="J1" s="744"/>
      <c r="K1" s="744"/>
      <c r="L1" s="744"/>
      <c r="M1" s="211"/>
      <c r="N1" s="211"/>
    </row>
    <row r="2" ht="22.5" spans="1:14">
      <c r="A2" s="180" t="s">
        <v>1102</v>
      </c>
      <c r="B2" s="181"/>
      <c r="C2" s="181"/>
      <c r="D2" s="181"/>
      <c r="E2" s="181"/>
      <c r="F2" s="181"/>
      <c r="G2" s="181"/>
      <c r="H2" s="181"/>
      <c r="I2" s="181"/>
      <c r="J2" s="181"/>
      <c r="K2" s="181"/>
      <c r="L2" s="181"/>
      <c r="M2" s="181"/>
      <c r="N2" s="181"/>
    </row>
    <row r="3" spans="1:14">
      <c r="A3" s="182" t="str">
        <f>CONCATENATE(封面!D9,封面!F9,封面!G9,封面!H9,封面!I9,封面!J9,封面!K9)</f>
        <v>评估基准日：2023年9月30日</v>
      </c>
      <c r="B3" s="182"/>
      <c r="C3" s="182"/>
      <c r="D3" s="182"/>
      <c r="E3" s="182"/>
      <c r="F3" s="182"/>
      <c r="G3" s="182"/>
      <c r="H3" s="182"/>
      <c r="I3" s="182"/>
      <c r="J3" s="182"/>
      <c r="K3" s="197"/>
      <c r="L3" s="197"/>
      <c r="M3" s="197"/>
      <c r="N3" s="197"/>
    </row>
    <row r="4" spans="1:14">
      <c r="A4" s="745"/>
      <c r="B4" s="182"/>
      <c r="C4" s="182"/>
      <c r="D4" s="182"/>
      <c r="E4" s="182"/>
      <c r="F4" s="182"/>
      <c r="G4" s="182"/>
      <c r="H4" s="746"/>
      <c r="I4" s="750"/>
      <c r="J4" s="746"/>
      <c r="K4" s="746"/>
      <c r="L4" s="751"/>
      <c r="M4" s="197"/>
      <c r="N4" s="198"/>
    </row>
    <row r="5" spans="1:14">
      <c r="A5" s="173" t="str">
        <f>封面!D7&amp;封面!F7</f>
        <v>产权持有人：杭州汽轮新能源有限公司</v>
      </c>
      <c r="N5" s="198" t="s">
        <v>1027</v>
      </c>
    </row>
    <row r="6" ht="24.75" spans="1:14">
      <c r="A6" s="183" t="s">
        <v>1063</v>
      </c>
      <c r="B6" s="184" t="s">
        <v>1103</v>
      </c>
      <c r="C6" s="184" t="s">
        <v>1104</v>
      </c>
      <c r="D6" s="184" t="s">
        <v>1105</v>
      </c>
      <c r="E6" s="184" t="s">
        <v>1106</v>
      </c>
      <c r="F6" s="185" t="s">
        <v>322</v>
      </c>
      <c r="G6" s="184" t="s">
        <v>1107</v>
      </c>
      <c r="H6" s="250" t="s">
        <v>1044</v>
      </c>
      <c r="I6" s="154" t="s">
        <v>292</v>
      </c>
      <c r="J6" s="752" t="s">
        <v>1047</v>
      </c>
      <c r="K6" s="250" t="s">
        <v>1048</v>
      </c>
      <c r="L6" s="250" t="s">
        <v>1108</v>
      </c>
      <c r="M6" s="184" t="s">
        <v>293</v>
      </c>
      <c r="N6" s="184" t="s">
        <v>1050</v>
      </c>
    </row>
    <row r="7" spans="1:14">
      <c r="A7" s="186" t="str">
        <f>IF(B7="","",COUNT(A$6:A6)+1)</f>
        <v/>
      </c>
      <c r="B7" s="187"/>
      <c r="C7" s="191"/>
      <c r="D7" s="188"/>
      <c r="E7" s="188"/>
      <c r="F7" s="283"/>
      <c r="G7" s="189"/>
      <c r="H7" s="747"/>
      <c r="I7" s="753"/>
      <c r="J7" s="747" t="str">
        <f>IF(B7="","",H7+I7)</f>
        <v/>
      </c>
      <c r="K7" s="747" t="str">
        <f>IF(B7="","",IF($BB$3="是",IF(BO7="是",BQ7,BS7),""))</f>
        <v/>
      </c>
      <c r="L7" s="747" t="str">
        <f>IFERROR(K7-J7,"")</f>
        <v/>
      </c>
      <c r="M7" s="189" t="str">
        <f>IFERROR(L7/J7*100,"")</f>
        <v/>
      </c>
      <c r="N7" s="189"/>
    </row>
    <row r="8" spans="1:14">
      <c r="A8" s="186" t="str">
        <f>IF(B8="","",COUNT(A$6:A7)+1)</f>
        <v/>
      </c>
      <c r="B8" s="187"/>
      <c r="C8" s="191"/>
      <c r="D8" s="188"/>
      <c r="E8" s="188"/>
      <c r="F8" s="283"/>
      <c r="G8" s="189"/>
      <c r="H8" s="747"/>
      <c r="I8" s="753"/>
      <c r="J8" s="747" t="str">
        <f t="shared" ref="J8:J26" si="0">IF(B8="","",H8+I8)</f>
        <v/>
      </c>
      <c r="K8" s="747" t="str">
        <f t="shared" ref="K8:K26" si="1">IF(B8="","",IF($BB$3="是",IF(BO8="是",BQ8,BS8),""))</f>
        <v/>
      </c>
      <c r="L8" s="747" t="str">
        <f t="shared" ref="L8:L29" si="2">IFERROR(K8-J8,"")</f>
        <v/>
      </c>
      <c r="M8" s="189" t="str">
        <f t="shared" ref="M8:M29" si="3">IFERROR(L8/J8*100,"")</f>
        <v/>
      </c>
      <c r="N8" s="189"/>
    </row>
    <row r="9" spans="1:14">
      <c r="A9" s="186" t="str">
        <f>IF(B9="","",COUNT(A$6:A8)+1)</f>
        <v/>
      </c>
      <c r="B9" s="187"/>
      <c r="C9" s="191"/>
      <c r="D9" s="188"/>
      <c r="E9" s="188"/>
      <c r="F9" s="283"/>
      <c r="G9" s="189"/>
      <c r="H9" s="747"/>
      <c r="I9" s="753"/>
      <c r="J9" s="747" t="str">
        <f t="shared" si="0"/>
        <v/>
      </c>
      <c r="K9" s="747" t="str">
        <f t="shared" si="1"/>
        <v/>
      </c>
      <c r="L9" s="747" t="str">
        <f t="shared" si="2"/>
        <v/>
      </c>
      <c r="M9" s="189" t="str">
        <f t="shared" si="3"/>
        <v/>
      </c>
      <c r="N9" s="189"/>
    </row>
    <row r="10" spans="1:14">
      <c r="A10" s="186" t="str">
        <f>IF(B10="","",COUNT(A$6:A9)+1)</f>
        <v/>
      </c>
      <c r="B10" s="187"/>
      <c r="C10" s="191"/>
      <c r="D10" s="188"/>
      <c r="E10" s="188"/>
      <c r="F10" s="283"/>
      <c r="G10" s="189"/>
      <c r="H10" s="747"/>
      <c r="I10" s="753"/>
      <c r="J10" s="747" t="str">
        <f t="shared" si="0"/>
        <v/>
      </c>
      <c r="K10" s="747" t="str">
        <f t="shared" si="1"/>
        <v/>
      </c>
      <c r="L10" s="747" t="str">
        <f t="shared" si="2"/>
        <v/>
      </c>
      <c r="M10" s="189" t="str">
        <f t="shared" si="3"/>
        <v/>
      </c>
      <c r="N10" s="189"/>
    </row>
    <row r="11" spans="1:14">
      <c r="A11" s="186" t="str">
        <f>IF(B11="","",COUNT(A$6:A10)+1)</f>
        <v/>
      </c>
      <c r="B11" s="187"/>
      <c r="C11" s="191"/>
      <c r="D11" s="188"/>
      <c r="E11" s="188"/>
      <c r="F11" s="283"/>
      <c r="G11" s="189"/>
      <c r="H11" s="747"/>
      <c r="I11" s="753"/>
      <c r="J11" s="747" t="str">
        <f t="shared" si="0"/>
        <v/>
      </c>
      <c r="K11" s="747" t="str">
        <f t="shared" si="1"/>
        <v/>
      </c>
      <c r="L11" s="747" t="str">
        <f t="shared" si="2"/>
        <v/>
      </c>
      <c r="M11" s="189" t="str">
        <f t="shared" si="3"/>
        <v/>
      </c>
      <c r="N11" s="189"/>
    </row>
    <row r="12" spans="1:14">
      <c r="A12" s="186" t="str">
        <f>IF(B12="","",COUNT(A$6:A11)+1)</f>
        <v/>
      </c>
      <c r="B12" s="187"/>
      <c r="C12" s="191"/>
      <c r="D12" s="188"/>
      <c r="E12" s="188"/>
      <c r="F12" s="283"/>
      <c r="G12" s="189"/>
      <c r="H12" s="747"/>
      <c r="I12" s="753"/>
      <c r="J12" s="747" t="str">
        <f t="shared" si="0"/>
        <v/>
      </c>
      <c r="K12" s="747" t="str">
        <f t="shared" si="1"/>
        <v/>
      </c>
      <c r="L12" s="747" t="str">
        <f t="shared" si="2"/>
        <v/>
      </c>
      <c r="M12" s="189" t="str">
        <f t="shared" si="3"/>
        <v/>
      </c>
      <c r="N12" s="189"/>
    </row>
    <row r="13" spans="1:14">
      <c r="A13" s="186" t="str">
        <f>IF(B13="","",COUNT(A$6:A12)+1)</f>
        <v/>
      </c>
      <c r="B13" s="187"/>
      <c r="C13" s="191"/>
      <c r="D13" s="188"/>
      <c r="E13" s="188"/>
      <c r="F13" s="283"/>
      <c r="G13" s="189"/>
      <c r="H13" s="747"/>
      <c r="I13" s="753"/>
      <c r="J13" s="747" t="str">
        <f t="shared" si="0"/>
        <v/>
      </c>
      <c r="K13" s="747" t="str">
        <f t="shared" si="1"/>
        <v/>
      </c>
      <c r="L13" s="747" t="str">
        <f t="shared" si="2"/>
        <v/>
      </c>
      <c r="M13" s="189" t="str">
        <f t="shared" si="3"/>
        <v/>
      </c>
      <c r="N13" s="189"/>
    </row>
    <row r="14" spans="1:14">
      <c r="A14" s="186" t="str">
        <f>IF(B14="","",COUNT(A$6:A13)+1)</f>
        <v/>
      </c>
      <c r="B14" s="187"/>
      <c r="C14" s="191"/>
      <c r="D14" s="188"/>
      <c r="E14" s="188"/>
      <c r="F14" s="283"/>
      <c r="G14" s="189"/>
      <c r="H14" s="747"/>
      <c r="I14" s="753"/>
      <c r="J14" s="747" t="str">
        <f t="shared" si="0"/>
        <v/>
      </c>
      <c r="K14" s="747" t="str">
        <f t="shared" si="1"/>
        <v/>
      </c>
      <c r="L14" s="747" t="str">
        <f t="shared" si="2"/>
        <v/>
      </c>
      <c r="M14" s="189" t="str">
        <f t="shared" si="3"/>
        <v/>
      </c>
      <c r="N14" s="189"/>
    </row>
    <row r="15" spans="1:14">
      <c r="A15" s="186" t="str">
        <f>IF(B15="","",COUNT(A$6:A14)+1)</f>
        <v/>
      </c>
      <c r="B15" s="187"/>
      <c r="C15" s="191"/>
      <c r="D15" s="188"/>
      <c r="E15" s="188"/>
      <c r="F15" s="283"/>
      <c r="G15" s="189"/>
      <c r="H15" s="747"/>
      <c r="I15" s="753"/>
      <c r="J15" s="747" t="str">
        <f t="shared" si="0"/>
        <v/>
      </c>
      <c r="K15" s="747" t="str">
        <f t="shared" si="1"/>
        <v/>
      </c>
      <c r="L15" s="747" t="str">
        <f t="shared" si="2"/>
        <v/>
      </c>
      <c r="M15" s="189" t="str">
        <f t="shared" si="3"/>
        <v/>
      </c>
      <c r="N15" s="189"/>
    </row>
    <row r="16" spans="1:14">
      <c r="A16" s="186" t="str">
        <f>IF(B16="","",COUNT(A$6:A15)+1)</f>
        <v/>
      </c>
      <c r="B16" s="187"/>
      <c r="C16" s="191"/>
      <c r="D16" s="188"/>
      <c r="E16" s="188"/>
      <c r="F16" s="283"/>
      <c r="G16" s="189"/>
      <c r="H16" s="747"/>
      <c r="I16" s="753"/>
      <c r="J16" s="747" t="str">
        <f t="shared" si="0"/>
        <v/>
      </c>
      <c r="K16" s="747" t="str">
        <f t="shared" si="1"/>
        <v/>
      </c>
      <c r="L16" s="747" t="str">
        <f t="shared" si="2"/>
        <v/>
      </c>
      <c r="M16" s="189" t="str">
        <f t="shared" si="3"/>
        <v/>
      </c>
      <c r="N16" s="189"/>
    </row>
    <row r="17" spans="1:14">
      <c r="A17" s="186" t="str">
        <f>IF(B17="","",COUNT(A$6:A16)+1)</f>
        <v/>
      </c>
      <c r="B17" s="187"/>
      <c r="C17" s="191"/>
      <c r="D17" s="188"/>
      <c r="E17" s="188"/>
      <c r="F17" s="283"/>
      <c r="G17" s="189"/>
      <c r="H17" s="747"/>
      <c r="I17" s="753"/>
      <c r="J17" s="747" t="str">
        <f t="shared" si="0"/>
        <v/>
      </c>
      <c r="K17" s="747" t="str">
        <f t="shared" si="1"/>
        <v/>
      </c>
      <c r="L17" s="747" t="str">
        <f t="shared" si="2"/>
        <v/>
      </c>
      <c r="M17" s="189" t="str">
        <f t="shared" si="3"/>
        <v/>
      </c>
      <c r="N17" s="189"/>
    </row>
    <row r="18" spans="1:14">
      <c r="A18" s="186" t="str">
        <f>IF(B18="","",COUNT(A$6:A17)+1)</f>
        <v/>
      </c>
      <c r="B18" s="187"/>
      <c r="C18" s="191"/>
      <c r="D18" s="188"/>
      <c r="E18" s="188"/>
      <c r="F18" s="283"/>
      <c r="G18" s="189"/>
      <c r="H18" s="747"/>
      <c r="I18" s="753"/>
      <c r="J18" s="747" t="str">
        <f t="shared" si="0"/>
        <v/>
      </c>
      <c r="K18" s="747" t="str">
        <f t="shared" si="1"/>
        <v/>
      </c>
      <c r="L18" s="747" t="str">
        <f t="shared" si="2"/>
        <v/>
      </c>
      <c r="M18" s="189" t="str">
        <f t="shared" si="3"/>
        <v/>
      </c>
      <c r="N18" s="189"/>
    </row>
    <row r="19" spans="1:14">
      <c r="A19" s="186" t="str">
        <f>IF(B19="","",COUNT(A$6:A18)+1)</f>
        <v/>
      </c>
      <c r="B19" s="187"/>
      <c r="C19" s="191"/>
      <c r="D19" s="188"/>
      <c r="E19" s="188"/>
      <c r="F19" s="283"/>
      <c r="G19" s="189"/>
      <c r="H19" s="747"/>
      <c r="I19" s="753"/>
      <c r="J19" s="747" t="str">
        <f t="shared" si="0"/>
        <v/>
      </c>
      <c r="K19" s="747" t="str">
        <f t="shared" si="1"/>
        <v/>
      </c>
      <c r="L19" s="747" t="str">
        <f t="shared" si="2"/>
        <v/>
      </c>
      <c r="M19" s="189" t="str">
        <f t="shared" si="3"/>
        <v/>
      </c>
      <c r="N19" s="189"/>
    </row>
    <row r="20" spans="1:14">
      <c r="A20" s="186" t="str">
        <f>IF(B20="","",COUNT(A$6:A19)+1)</f>
        <v/>
      </c>
      <c r="B20" s="187"/>
      <c r="C20" s="191"/>
      <c r="D20" s="188"/>
      <c r="E20" s="188"/>
      <c r="F20" s="283"/>
      <c r="G20" s="189"/>
      <c r="H20" s="747"/>
      <c r="I20" s="753"/>
      <c r="J20" s="747" t="str">
        <f t="shared" si="0"/>
        <v/>
      </c>
      <c r="K20" s="747" t="str">
        <f t="shared" si="1"/>
        <v/>
      </c>
      <c r="L20" s="747" t="str">
        <f t="shared" si="2"/>
        <v/>
      </c>
      <c r="M20" s="189" t="str">
        <f t="shared" si="3"/>
        <v/>
      </c>
      <c r="N20" s="189"/>
    </row>
    <row r="21" spans="1:14">
      <c r="A21" s="186" t="str">
        <f>IF(B21="","",COUNT(A$6:A20)+1)</f>
        <v/>
      </c>
      <c r="B21" s="187"/>
      <c r="C21" s="191"/>
      <c r="D21" s="188"/>
      <c r="E21" s="188"/>
      <c r="F21" s="283"/>
      <c r="G21" s="189"/>
      <c r="H21" s="747"/>
      <c r="I21" s="753"/>
      <c r="J21" s="747" t="str">
        <f t="shared" si="0"/>
        <v/>
      </c>
      <c r="K21" s="747" t="str">
        <f t="shared" si="1"/>
        <v/>
      </c>
      <c r="L21" s="747" t="str">
        <f t="shared" si="2"/>
        <v/>
      </c>
      <c r="M21" s="189" t="str">
        <f t="shared" si="3"/>
        <v/>
      </c>
      <c r="N21" s="189"/>
    </row>
    <row r="22" spans="1:14">
      <c r="A22" s="186" t="str">
        <f>IF(B22="","",COUNT(A$6:A21)+1)</f>
        <v/>
      </c>
      <c r="B22" s="187"/>
      <c r="C22" s="191"/>
      <c r="D22" s="188"/>
      <c r="E22" s="188"/>
      <c r="F22" s="283"/>
      <c r="G22" s="189"/>
      <c r="H22" s="747"/>
      <c r="I22" s="753"/>
      <c r="J22" s="747" t="str">
        <f t="shared" si="0"/>
        <v/>
      </c>
      <c r="K22" s="747" t="str">
        <f t="shared" si="1"/>
        <v/>
      </c>
      <c r="L22" s="747" t="str">
        <f t="shared" si="2"/>
        <v/>
      </c>
      <c r="M22" s="189" t="str">
        <f t="shared" si="3"/>
        <v/>
      </c>
      <c r="N22" s="189"/>
    </row>
    <row r="23" spans="1:14">
      <c r="A23" s="186" t="str">
        <f>IF(B23="","",COUNT(A$6:A22)+1)</f>
        <v/>
      </c>
      <c r="B23" s="187"/>
      <c r="C23" s="191"/>
      <c r="D23" s="188"/>
      <c r="E23" s="188"/>
      <c r="F23" s="283"/>
      <c r="G23" s="189"/>
      <c r="H23" s="747"/>
      <c r="I23" s="753"/>
      <c r="J23" s="747" t="str">
        <f t="shared" si="0"/>
        <v/>
      </c>
      <c r="K23" s="747" t="str">
        <f t="shared" si="1"/>
        <v/>
      </c>
      <c r="L23" s="747" t="str">
        <f t="shared" si="2"/>
        <v/>
      </c>
      <c r="M23" s="189" t="str">
        <f t="shared" si="3"/>
        <v/>
      </c>
      <c r="N23" s="189"/>
    </row>
    <row r="24" spans="1:14">
      <c r="A24" s="186" t="str">
        <f>IF(B24="","",COUNT(A$6:A23)+1)</f>
        <v/>
      </c>
      <c r="B24" s="187"/>
      <c r="C24" s="191"/>
      <c r="D24" s="188"/>
      <c r="E24" s="188"/>
      <c r="F24" s="283"/>
      <c r="G24" s="189"/>
      <c r="H24" s="747"/>
      <c r="I24" s="753"/>
      <c r="J24" s="747" t="str">
        <f t="shared" si="0"/>
        <v/>
      </c>
      <c r="K24" s="747" t="str">
        <f t="shared" si="1"/>
        <v/>
      </c>
      <c r="L24" s="747" t="str">
        <f t="shared" si="2"/>
        <v/>
      </c>
      <c r="M24" s="189" t="str">
        <f t="shared" si="3"/>
        <v/>
      </c>
      <c r="N24" s="189"/>
    </row>
    <row r="25" spans="1:14">
      <c r="A25" s="186" t="str">
        <f>IF(B25="","",COUNT(A$6:A24)+1)</f>
        <v/>
      </c>
      <c r="B25" s="187"/>
      <c r="C25" s="191"/>
      <c r="D25" s="188"/>
      <c r="E25" s="188"/>
      <c r="F25" s="283"/>
      <c r="G25" s="189"/>
      <c r="H25" s="747"/>
      <c r="I25" s="753"/>
      <c r="J25" s="747" t="str">
        <f t="shared" si="0"/>
        <v/>
      </c>
      <c r="K25" s="747" t="str">
        <f t="shared" si="1"/>
        <v/>
      </c>
      <c r="L25" s="747" t="str">
        <f t="shared" si="2"/>
        <v/>
      </c>
      <c r="M25" s="189" t="str">
        <f t="shared" si="3"/>
        <v/>
      </c>
      <c r="N25" s="189"/>
    </row>
    <row r="26" spans="1:14">
      <c r="A26" s="186" t="str">
        <f>IF(B26="","",COUNT(A$6:A25)+1)</f>
        <v/>
      </c>
      <c r="B26" s="187"/>
      <c r="C26" s="191"/>
      <c r="D26" s="188"/>
      <c r="E26" s="188"/>
      <c r="F26" s="283"/>
      <c r="G26" s="189"/>
      <c r="H26" s="747"/>
      <c r="I26" s="753"/>
      <c r="J26" s="747" t="str">
        <f t="shared" si="0"/>
        <v/>
      </c>
      <c r="K26" s="747" t="str">
        <f t="shared" si="1"/>
        <v/>
      </c>
      <c r="L26" s="747" t="str">
        <f t="shared" si="2"/>
        <v/>
      </c>
      <c r="M26" s="189" t="str">
        <f t="shared" si="3"/>
        <v/>
      </c>
      <c r="N26" s="189"/>
    </row>
    <row r="27" spans="1:14">
      <c r="A27" s="161" t="s">
        <v>337</v>
      </c>
      <c r="B27" s="227"/>
      <c r="C27" s="191"/>
      <c r="D27" s="188"/>
      <c r="E27" s="188"/>
      <c r="F27" s="191"/>
      <c r="G27" s="189"/>
      <c r="H27" s="747">
        <f>SUM(H7:H26)</f>
        <v>0</v>
      </c>
      <c r="I27" s="753"/>
      <c r="J27" s="747">
        <f>SUM(J7:J26)</f>
        <v>0</v>
      </c>
      <c r="K27" s="747">
        <f>SUM(K7:K26)</f>
        <v>0</v>
      </c>
      <c r="L27" s="747">
        <f t="shared" si="2"/>
        <v>0</v>
      </c>
      <c r="M27" s="189" t="str">
        <f t="shared" si="3"/>
        <v/>
      </c>
      <c r="N27" s="189"/>
    </row>
    <row r="28" ht="16.5" spans="1:14">
      <c r="A28" s="253" t="s">
        <v>1109</v>
      </c>
      <c r="B28" s="253"/>
      <c r="C28" s="191"/>
      <c r="D28" s="188"/>
      <c r="E28" s="188"/>
      <c r="F28" s="191"/>
      <c r="G28" s="189"/>
      <c r="H28" s="747"/>
      <c r="I28" s="753"/>
      <c r="J28" s="747">
        <f>H28+I28</f>
        <v>0</v>
      </c>
      <c r="K28" s="747">
        <v>0</v>
      </c>
      <c r="L28" s="747">
        <f t="shared" si="2"/>
        <v>0</v>
      </c>
      <c r="M28" s="189" t="str">
        <f t="shared" si="3"/>
        <v/>
      </c>
      <c r="N28" s="189"/>
    </row>
    <row r="29" spans="1:14">
      <c r="A29" s="161" t="s">
        <v>353</v>
      </c>
      <c r="B29" s="227"/>
      <c r="C29" s="191"/>
      <c r="D29" s="188"/>
      <c r="E29" s="188"/>
      <c r="F29" s="191"/>
      <c r="G29" s="189"/>
      <c r="H29" s="747">
        <f>H27-H28</f>
        <v>0</v>
      </c>
      <c r="I29" s="753"/>
      <c r="J29" s="747">
        <f>J27-J28</f>
        <v>0</v>
      </c>
      <c r="K29" s="747">
        <f>K27-K28</f>
        <v>0</v>
      </c>
      <c r="L29" s="747">
        <f t="shared" si="2"/>
        <v>0</v>
      </c>
      <c r="M29" s="189" t="str">
        <f t="shared" si="3"/>
        <v/>
      </c>
      <c r="N29" s="189"/>
    </row>
    <row r="30" spans="1:11">
      <c r="A30" s="173" t="str">
        <f>封面!D11&amp;封面!G11</f>
        <v>产权持有单位填表人：丁旭伟</v>
      </c>
      <c r="B30" s="193"/>
      <c r="C30" s="193"/>
      <c r="D30" s="193"/>
      <c r="E30" s="193"/>
      <c r="F30" s="193"/>
      <c r="K30" s="727" t="str">
        <f>"评估人员："&amp;封面!G22</f>
        <v>评估人员：</v>
      </c>
    </row>
    <row r="31" spans="1:6">
      <c r="A31" s="173" t="str">
        <f>CONCATENATE(封面!D13,封面!F13,封面!G13,封面!H13,封面!I13,封面!J13,封面!K13)</f>
        <v>填表日期：2023年11月7日</v>
      </c>
      <c r="B31" s="193"/>
      <c r="C31" s="193"/>
      <c r="D31" s="193"/>
      <c r="E31" s="193"/>
      <c r="F31" s="193"/>
    </row>
    <row r="32" spans="1:11">
      <c r="A32" s="196"/>
      <c r="B32" s="219"/>
      <c r="C32" s="193"/>
      <c r="D32" s="193"/>
      <c r="E32" s="193"/>
      <c r="F32" s="193"/>
      <c r="H32" s="748"/>
      <c r="I32" s="754"/>
      <c r="J32" s="748"/>
      <c r="K32" s="748"/>
    </row>
    <row r="33" spans="1:11">
      <c r="A33" s="196"/>
      <c r="B33" s="219"/>
      <c r="C33" s="193"/>
      <c r="D33" s="193"/>
      <c r="E33" s="193"/>
      <c r="F33" s="193"/>
      <c r="H33" s="748"/>
      <c r="I33" s="754"/>
      <c r="J33" s="748"/>
      <c r="K33" s="748"/>
    </row>
    <row r="34" spans="1:6">
      <c r="A34" s="196"/>
      <c r="B34" s="193"/>
      <c r="C34" s="193"/>
      <c r="D34" s="193"/>
      <c r="E34" s="193"/>
      <c r="F34" s="193"/>
    </row>
    <row r="35" spans="1:6">
      <c r="A35" s="196"/>
      <c r="B35" s="193"/>
      <c r="C35" s="193"/>
      <c r="D35" s="193"/>
      <c r="E35" s="193"/>
      <c r="F35" s="193"/>
    </row>
    <row r="36" spans="1:6">
      <c r="A36" s="196"/>
      <c r="B36" s="193"/>
      <c r="C36" s="193"/>
      <c r="D36" s="193"/>
      <c r="E36" s="193"/>
      <c r="F36" s="193"/>
    </row>
    <row r="37" spans="1:6">
      <c r="A37" s="196"/>
      <c r="B37" s="193"/>
      <c r="C37" s="193"/>
      <c r="D37" s="193"/>
      <c r="E37" s="193"/>
      <c r="F37" s="193"/>
    </row>
    <row r="38" spans="1:6">
      <c r="A38" s="196"/>
      <c r="B38" s="193"/>
      <c r="C38" s="193"/>
      <c r="D38" s="193"/>
      <c r="E38" s="193"/>
      <c r="F38" s="193"/>
    </row>
    <row r="39" spans="1:6">
      <c r="A39" s="196"/>
      <c r="B39" s="193"/>
      <c r="C39" s="193"/>
      <c r="D39" s="193"/>
      <c r="E39" s="193"/>
      <c r="F39" s="193"/>
    </row>
  </sheetData>
  <mergeCells count="5">
    <mergeCell ref="A2:N2"/>
    <mergeCell ref="A3:N3"/>
    <mergeCell ref="A27:B27"/>
    <mergeCell ref="A28:B28"/>
    <mergeCell ref="A29:B29"/>
  </mergeCells>
  <hyperlinks>
    <hyperlink ref="A1" location="索引目录!D31" display="返回索引页"/>
    <hyperlink ref="B1" location="非流动资产评估汇总!B12" display="返回"/>
  </hyperlinks>
  <pageMargins left="0.707638888888889" right="0.707638888888889" top="0.747916666666667" bottom="0.747916666666667" header="0.313888888888889" footer="0.313888888888889"/>
  <pageSetup paperSize="9" scale="84" orientation="landscape"/>
  <headerFooter>
    <oddHeader>&amp;R&amp;"宋体,常规"表&amp;"Times New Roman,常规"4-3
&amp;"宋体,常规"共&amp;"Times New Roman,常规"&amp;N&amp;"宋体,常规"页第&amp;"Times New Roman,常规"&amp;P&amp;"宋体,常规"页</oddHead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N39"/>
  <sheetViews>
    <sheetView workbookViewId="0">
      <selection activeCell="L19" sqref="L19"/>
    </sheetView>
  </sheetViews>
  <sheetFormatPr defaultColWidth="9" defaultRowHeight="15.75"/>
  <cols>
    <col min="1" max="1" width="4.58333333333333" style="173" customWidth="1"/>
    <col min="2" max="2" width="20" style="174" customWidth="1"/>
    <col min="3" max="5" width="8.58333333333333" style="174" customWidth="1"/>
    <col min="6" max="6" width="6.58333333333333" style="174" customWidth="1"/>
    <col min="7" max="7" width="12.5833333333333" style="174" customWidth="1"/>
    <col min="8" max="8" width="12.5833333333333" style="727" customWidth="1" outlineLevel="1"/>
    <col min="9" max="9" width="12.5833333333333" style="743" customWidth="1" outlineLevel="1"/>
    <col min="10" max="11" width="12.5833333333333" style="727" customWidth="1"/>
    <col min="12" max="12" width="8.58333333333333" style="727" customWidth="1"/>
    <col min="13" max="14" width="8.58333333333333" style="174" customWidth="1"/>
  </cols>
  <sheetData>
    <row r="1" spans="1:14">
      <c r="A1" s="209" t="s">
        <v>1060</v>
      </c>
      <c r="B1" s="210" t="s">
        <v>1061</v>
      </c>
      <c r="C1" s="211"/>
      <c r="D1" s="211"/>
      <c r="E1" s="211"/>
      <c r="F1" s="211"/>
      <c r="G1" s="211"/>
      <c r="H1" s="744"/>
      <c r="I1" s="749"/>
      <c r="J1" s="744"/>
      <c r="K1" s="744"/>
      <c r="L1" s="744"/>
      <c r="M1" s="211"/>
      <c r="N1" s="211"/>
    </row>
    <row r="2" ht="22.5" spans="1:14">
      <c r="A2" s="180" t="s">
        <v>1110</v>
      </c>
      <c r="B2" s="181"/>
      <c r="C2" s="181"/>
      <c r="D2" s="181"/>
      <c r="E2" s="181"/>
      <c r="F2" s="181"/>
      <c r="G2" s="181"/>
      <c r="H2" s="181"/>
      <c r="I2" s="181"/>
      <c r="J2" s="181"/>
      <c r="K2" s="181"/>
      <c r="L2" s="181"/>
      <c r="M2" s="181"/>
      <c r="N2" s="181"/>
    </row>
    <row r="3" spans="1:14">
      <c r="A3" s="182" t="str">
        <f>CONCATENATE(封面!D9,封面!F9,封面!G9,封面!H9,封面!I9,封面!J9,封面!K9)</f>
        <v>评估基准日：2023年9月30日</v>
      </c>
      <c r="B3" s="182"/>
      <c r="C3" s="182"/>
      <c r="D3" s="182"/>
      <c r="E3" s="182"/>
      <c r="F3" s="182"/>
      <c r="G3" s="182"/>
      <c r="H3" s="182"/>
      <c r="I3" s="182"/>
      <c r="J3" s="182"/>
      <c r="K3" s="197"/>
      <c r="L3" s="197"/>
      <c r="M3" s="197"/>
      <c r="N3" s="197"/>
    </row>
    <row r="4" spans="1:14">
      <c r="A4" s="745"/>
      <c r="B4" s="182"/>
      <c r="C4" s="182"/>
      <c r="D4" s="182"/>
      <c r="E4" s="182"/>
      <c r="F4" s="182"/>
      <c r="G4" s="182"/>
      <c r="H4" s="746"/>
      <c r="I4" s="750"/>
      <c r="J4" s="746"/>
      <c r="K4" s="746"/>
      <c r="L4" s="751"/>
      <c r="M4" s="197"/>
      <c r="N4" s="198"/>
    </row>
    <row r="5" spans="1:14">
      <c r="A5" s="173" t="str">
        <f>封面!D7&amp;封面!F7</f>
        <v>产权持有人：杭州汽轮新能源有限公司</v>
      </c>
      <c r="N5" s="198" t="s">
        <v>1027</v>
      </c>
    </row>
    <row r="6" ht="24" spans="1:14">
      <c r="A6" s="183" t="s">
        <v>1063</v>
      </c>
      <c r="B6" s="184" t="s">
        <v>1103</v>
      </c>
      <c r="C6" s="184" t="s">
        <v>1104</v>
      </c>
      <c r="D6" s="184" t="s">
        <v>1105</v>
      </c>
      <c r="E6" s="184" t="s">
        <v>1106</v>
      </c>
      <c r="F6" s="185" t="s">
        <v>1111</v>
      </c>
      <c r="G6" s="184" t="s">
        <v>1112</v>
      </c>
      <c r="H6" s="250" t="s">
        <v>1044</v>
      </c>
      <c r="I6" s="154" t="s">
        <v>292</v>
      </c>
      <c r="J6" s="752" t="s">
        <v>1047</v>
      </c>
      <c r="K6" s="250" t="s">
        <v>1048</v>
      </c>
      <c r="L6" s="250" t="s">
        <v>1108</v>
      </c>
      <c r="M6" s="184" t="s">
        <v>293</v>
      </c>
      <c r="N6" s="184" t="s">
        <v>1050</v>
      </c>
    </row>
    <row r="7" spans="1:14">
      <c r="A7" s="186" t="str">
        <f>IF(B7="","",COUNT(A$6:A6)+1)</f>
        <v/>
      </c>
      <c r="B7" s="187"/>
      <c r="C7" s="191"/>
      <c r="D7" s="188"/>
      <c r="E7" s="188"/>
      <c r="F7" s="283"/>
      <c r="G7" s="189"/>
      <c r="H7" s="747"/>
      <c r="I7" s="753"/>
      <c r="J7" s="747" t="str">
        <f>IF(B7="","",H7+I7)</f>
        <v/>
      </c>
      <c r="K7" s="747" t="str">
        <f>IF(B7="","",IF($BB$3="是",IF(BO7="是",BQ7,BS7),""))</f>
        <v/>
      </c>
      <c r="L7" s="747" t="str">
        <f>IFERROR(K7-J7,"")</f>
        <v/>
      </c>
      <c r="M7" s="189" t="str">
        <f>IFERROR(L7/J7*100,"")</f>
        <v/>
      </c>
      <c r="N7" s="189"/>
    </row>
    <row r="8" spans="1:14">
      <c r="A8" s="186" t="str">
        <f>IF(B8="","",COUNT(A$6:A7)+1)</f>
        <v/>
      </c>
      <c r="B8" s="187"/>
      <c r="C8" s="191"/>
      <c r="D8" s="188"/>
      <c r="E8" s="188"/>
      <c r="F8" s="283"/>
      <c r="G8" s="189"/>
      <c r="H8" s="747"/>
      <c r="I8" s="753"/>
      <c r="J8" s="747" t="str">
        <f t="shared" ref="J8:J26" si="0">IF(B8="","",H8+I8)</f>
        <v/>
      </c>
      <c r="K8" s="747" t="str">
        <f t="shared" ref="K8:K26" si="1">IF(B8="","",IF($BB$3="是",IF(BO8="是",BQ8,BS8),""))</f>
        <v/>
      </c>
      <c r="L8" s="747" t="str">
        <f t="shared" ref="L8:L29" si="2">IFERROR(K8-J8,"")</f>
        <v/>
      </c>
      <c r="M8" s="189" t="str">
        <f t="shared" ref="M8:M29" si="3">IFERROR(L8/J8*100,"")</f>
        <v/>
      </c>
      <c r="N8" s="189"/>
    </row>
    <row r="9" spans="1:14">
      <c r="A9" s="186" t="str">
        <f>IF(B9="","",COUNT(A$6:A8)+1)</f>
        <v/>
      </c>
      <c r="B9" s="187"/>
      <c r="C9" s="191"/>
      <c r="D9" s="188"/>
      <c r="E9" s="188"/>
      <c r="F9" s="283"/>
      <c r="G9" s="189"/>
      <c r="H9" s="747"/>
      <c r="I9" s="753"/>
      <c r="J9" s="747" t="str">
        <f t="shared" si="0"/>
        <v/>
      </c>
      <c r="K9" s="747" t="str">
        <f t="shared" si="1"/>
        <v/>
      </c>
      <c r="L9" s="747" t="str">
        <f t="shared" si="2"/>
        <v/>
      </c>
      <c r="M9" s="189" t="str">
        <f t="shared" si="3"/>
        <v/>
      </c>
      <c r="N9" s="189"/>
    </row>
    <row r="10" spans="1:14">
      <c r="A10" s="186" t="str">
        <f>IF(B10="","",COUNT(A$6:A9)+1)</f>
        <v/>
      </c>
      <c r="B10" s="187"/>
      <c r="C10" s="191"/>
      <c r="D10" s="188"/>
      <c r="E10" s="188"/>
      <c r="F10" s="283"/>
      <c r="G10" s="189"/>
      <c r="H10" s="747"/>
      <c r="I10" s="753"/>
      <c r="J10" s="747" t="str">
        <f t="shared" si="0"/>
        <v/>
      </c>
      <c r="K10" s="747" t="str">
        <f t="shared" si="1"/>
        <v/>
      </c>
      <c r="L10" s="747" t="str">
        <f t="shared" si="2"/>
        <v/>
      </c>
      <c r="M10" s="189" t="str">
        <f t="shared" si="3"/>
        <v/>
      </c>
      <c r="N10" s="189"/>
    </row>
    <row r="11" spans="1:14">
      <c r="A11" s="186" t="str">
        <f>IF(B11="","",COUNT(A$6:A10)+1)</f>
        <v/>
      </c>
      <c r="B11" s="187"/>
      <c r="C11" s="191"/>
      <c r="D11" s="188"/>
      <c r="E11" s="188"/>
      <c r="F11" s="283"/>
      <c r="G11" s="189"/>
      <c r="H11" s="747"/>
      <c r="I11" s="753"/>
      <c r="J11" s="747" t="str">
        <f t="shared" si="0"/>
        <v/>
      </c>
      <c r="K11" s="747" t="str">
        <f t="shared" si="1"/>
        <v/>
      </c>
      <c r="L11" s="747" t="str">
        <f t="shared" si="2"/>
        <v/>
      </c>
      <c r="M11" s="189" t="str">
        <f t="shared" si="3"/>
        <v/>
      </c>
      <c r="N11" s="189"/>
    </row>
    <row r="12" spans="1:14">
      <c r="A12" s="186" t="str">
        <f>IF(B12="","",COUNT(A$6:A11)+1)</f>
        <v/>
      </c>
      <c r="B12" s="187"/>
      <c r="C12" s="191"/>
      <c r="D12" s="188"/>
      <c r="E12" s="188"/>
      <c r="F12" s="283"/>
      <c r="G12" s="189"/>
      <c r="H12" s="747"/>
      <c r="I12" s="753"/>
      <c r="J12" s="747" t="str">
        <f t="shared" si="0"/>
        <v/>
      </c>
      <c r="K12" s="747" t="str">
        <f t="shared" si="1"/>
        <v/>
      </c>
      <c r="L12" s="747" t="str">
        <f t="shared" si="2"/>
        <v/>
      </c>
      <c r="M12" s="189" t="str">
        <f t="shared" si="3"/>
        <v/>
      </c>
      <c r="N12" s="189"/>
    </row>
    <row r="13" spans="1:14">
      <c r="A13" s="186" t="str">
        <f>IF(B13="","",COUNT(A$6:A12)+1)</f>
        <v/>
      </c>
      <c r="B13" s="187"/>
      <c r="C13" s="191"/>
      <c r="D13" s="188"/>
      <c r="E13" s="188"/>
      <c r="F13" s="283"/>
      <c r="G13" s="189"/>
      <c r="H13" s="747"/>
      <c r="I13" s="753"/>
      <c r="J13" s="747" t="str">
        <f t="shared" si="0"/>
        <v/>
      </c>
      <c r="K13" s="747" t="str">
        <f t="shared" si="1"/>
        <v/>
      </c>
      <c r="L13" s="747" t="str">
        <f t="shared" si="2"/>
        <v/>
      </c>
      <c r="M13" s="189" t="str">
        <f t="shared" si="3"/>
        <v/>
      </c>
      <c r="N13" s="189"/>
    </row>
    <row r="14" spans="1:14">
      <c r="A14" s="186" t="str">
        <f>IF(B14="","",COUNT(A$6:A13)+1)</f>
        <v/>
      </c>
      <c r="B14" s="187"/>
      <c r="C14" s="191"/>
      <c r="D14" s="188"/>
      <c r="E14" s="188"/>
      <c r="F14" s="283"/>
      <c r="G14" s="189"/>
      <c r="H14" s="747"/>
      <c r="I14" s="753"/>
      <c r="J14" s="747" t="str">
        <f t="shared" si="0"/>
        <v/>
      </c>
      <c r="K14" s="747" t="str">
        <f t="shared" si="1"/>
        <v/>
      </c>
      <c r="L14" s="747" t="str">
        <f t="shared" si="2"/>
        <v/>
      </c>
      <c r="M14" s="189" t="str">
        <f t="shared" si="3"/>
        <v/>
      </c>
      <c r="N14" s="189"/>
    </row>
    <row r="15" spans="1:14">
      <c r="A15" s="186" t="str">
        <f>IF(B15="","",COUNT(A$6:A14)+1)</f>
        <v/>
      </c>
      <c r="B15" s="187"/>
      <c r="C15" s="191"/>
      <c r="D15" s="188"/>
      <c r="E15" s="188"/>
      <c r="F15" s="283"/>
      <c r="G15" s="189"/>
      <c r="H15" s="747"/>
      <c r="I15" s="753"/>
      <c r="J15" s="747" t="str">
        <f t="shared" si="0"/>
        <v/>
      </c>
      <c r="K15" s="747" t="str">
        <f t="shared" si="1"/>
        <v/>
      </c>
      <c r="L15" s="747" t="str">
        <f t="shared" si="2"/>
        <v/>
      </c>
      <c r="M15" s="189" t="str">
        <f t="shared" si="3"/>
        <v/>
      </c>
      <c r="N15" s="189"/>
    </row>
    <row r="16" spans="1:14">
      <c r="A16" s="186" t="str">
        <f>IF(B16="","",COUNT(A$6:A15)+1)</f>
        <v/>
      </c>
      <c r="B16" s="187"/>
      <c r="C16" s="191"/>
      <c r="D16" s="188"/>
      <c r="E16" s="188"/>
      <c r="F16" s="283"/>
      <c r="G16" s="189"/>
      <c r="H16" s="747"/>
      <c r="I16" s="753"/>
      <c r="J16" s="747" t="str">
        <f t="shared" si="0"/>
        <v/>
      </c>
      <c r="K16" s="747" t="str">
        <f t="shared" si="1"/>
        <v/>
      </c>
      <c r="L16" s="747" t="str">
        <f t="shared" si="2"/>
        <v/>
      </c>
      <c r="M16" s="189" t="str">
        <f t="shared" si="3"/>
        <v/>
      </c>
      <c r="N16" s="189"/>
    </row>
    <row r="17" spans="1:14">
      <c r="A17" s="186" t="str">
        <f>IF(B17="","",COUNT(A$6:A16)+1)</f>
        <v/>
      </c>
      <c r="B17" s="187"/>
      <c r="C17" s="191"/>
      <c r="D17" s="188"/>
      <c r="E17" s="188"/>
      <c r="F17" s="283"/>
      <c r="G17" s="189"/>
      <c r="H17" s="747"/>
      <c r="I17" s="753"/>
      <c r="J17" s="747" t="str">
        <f t="shared" si="0"/>
        <v/>
      </c>
      <c r="K17" s="747" t="str">
        <f t="shared" si="1"/>
        <v/>
      </c>
      <c r="L17" s="747" t="str">
        <f t="shared" si="2"/>
        <v/>
      </c>
      <c r="M17" s="189" t="str">
        <f t="shared" si="3"/>
        <v/>
      </c>
      <c r="N17" s="189"/>
    </row>
    <row r="18" spans="1:14">
      <c r="A18" s="186" t="str">
        <f>IF(B18="","",COUNT(A$6:A17)+1)</f>
        <v/>
      </c>
      <c r="B18" s="187"/>
      <c r="C18" s="191"/>
      <c r="D18" s="188"/>
      <c r="E18" s="188"/>
      <c r="F18" s="283"/>
      <c r="G18" s="189"/>
      <c r="H18" s="747"/>
      <c r="I18" s="753"/>
      <c r="J18" s="747" t="str">
        <f t="shared" si="0"/>
        <v/>
      </c>
      <c r="K18" s="747" t="str">
        <f t="shared" si="1"/>
        <v/>
      </c>
      <c r="L18" s="747" t="str">
        <f t="shared" si="2"/>
        <v/>
      </c>
      <c r="M18" s="189" t="str">
        <f t="shared" si="3"/>
        <v/>
      </c>
      <c r="N18" s="189"/>
    </row>
    <row r="19" spans="1:14">
      <c r="A19" s="186" t="str">
        <f>IF(B19="","",COUNT(A$6:A18)+1)</f>
        <v/>
      </c>
      <c r="B19" s="187"/>
      <c r="C19" s="191"/>
      <c r="D19" s="188"/>
      <c r="E19" s="188"/>
      <c r="F19" s="283"/>
      <c r="G19" s="189"/>
      <c r="H19" s="747"/>
      <c r="I19" s="753"/>
      <c r="J19" s="747" t="str">
        <f t="shared" si="0"/>
        <v/>
      </c>
      <c r="K19" s="747" t="str">
        <f t="shared" si="1"/>
        <v/>
      </c>
      <c r="L19" s="747" t="str">
        <f t="shared" si="2"/>
        <v/>
      </c>
      <c r="M19" s="189" t="str">
        <f t="shared" si="3"/>
        <v/>
      </c>
      <c r="N19" s="189"/>
    </row>
    <row r="20" spans="1:14">
      <c r="A20" s="186" t="str">
        <f>IF(B20="","",COUNT(A$6:A19)+1)</f>
        <v/>
      </c>
      <c r="B20" s="187"/>
      <c r="C20" s="191"/>
      <c r="D20" s="188"/>
      <c r="E20" s="188"/>
      <c r="F20" s="283"/>
      <c r="G20" s="189"/>
      <c r="H20" s="747"/>
      <c r="I20" s="753"/>
      <c r="J20" s="747" t="str">
        <f t="shared" si="0"/>
        <v/>
      </c>
      <c r="K20" s="747" t="str">
        <f t="shared" si="1"/>
        <v/>
      </c>
      <c r="L20" s="747" t="str">
        <f t="shared" si="2"/>
        <v/>
      </c>
      <c r="M20" s="189" t="str">
        <f t="shared" si="3"/>
        <v/>
      </c>
      <c r="N20" s="189"/>
    </row>
    <row r="21" spans="1:14">
      <c r="A21" s="186" t="str">
        <f>IF(B21="","",COUNT(A$6:A20)+1)</f>
        <v/>
      </c>
      <c r="B21" s="187"/>
      <c r="C21" s="191"/>
      <c r="D21" s="188"/>
      <c r="E21" s="188"/>
      <c r="F21" s="283"/>
      <c r="G21" s="189"/>
      <c r="H21" s="747"/>
      <c r="I21" s="753"/>
      <c r="J21" s="747" t="str">
        <f t="shared" si="0"/>
        <v/>
      </c>
      <c r="K21" s="747" t="str">
        <f t="shared" si="1"/>
        <v/>
      </c>
      <c r="L21" s="747" t="str">
        <f t="shared" si="2"/>
        <v/>
      </c>
      <c r="M21" s="189" t="str">
        <f t="shared" si="3"/>
        <v/>
      </c>
      <c r="N21" s="189"/>
    </row>
    <row r="22" spans="1:14">
      <c r="A22" s="186" t="str">
        <f>IF(B22="","",COUNT(A$6:A21)+1)</f>
        <v/>
      </c>
      <c r="B22" s="187"/>
      <c r="C22" s="191"/>
      <c r="D22" s="188"/>
      <c r="E22" s="188"/>
      <c r="F22" s="283"/>
      <c r="G22" s="189"/>
      <c r="H22" s="747"/>
      <c r="I22" s="753"/>
      <c r="J22" s="747" t="str">
        <f t="shared" si="0"/>
        <v/>
      </c>
      <c r="K22" s="747" t="str">
        <f t="shared" si="1"/>
        <v/>
      </c>
      <c r="L22" s="747" t="str">
        <f t="shared" si="2"/>
        <v/>
      </c>
      <c r="M22" s="189" t="str">
        <f t="shared" si="3"/>
        <v/>
      </c>
      <c r="N22" s="189"/>
    </row>
    <row r="23" spans="1:14">
      <c r="A23" s="186" t="str">
        <f>IF(B23="","",COUNT(A$6:A22)+1)</f>
        <v/>
      </c>
      <c r="B23" s="187"/>
      <c r="C23" s="191"/>
      <c r="D23" s="188"/>
      <c r="E23" s="188"/>
      <c r="F23" s="283"/>
      <c r="G23" s="189"/>
      <c r="H23" s="747"/>
      <c r="I23" s="753"/>
      <c r="J23" s="747" t="str">
        <f t="shared" si="0"/>
        <v/>
      </c>
      <c r="K23" s="747" t="str">
        <f t="shared" si="1"/>
        <v/>
      </c>
      <c r="L23" s="747" t="str">
        <f t="shared" si="2"/>
        <v/>
      </c>
      <c r="M23" s="189" t="str">
        <f t="shared" si="3"/>
        <v/>
      </c>
      <c r="N23" s="189"/>
    </row>
    <row r="24" spans="1:14">
      <c r="A24" s="186" t="str">
        <f>IF(B24="","",COUNT(A$6:A23)+1)</f>
        <v/>
      </c>
      <c r="B24" s="187"/>
      <c r="C24" s="191"/>
      <c r="D24" s="188"/>
      <c r="E24" s="188"/>
      <c r="F24" s="283"/>
      <c r="G24" s="189"/>
      <c r="H24" s="747"/>
      <c r="I24" s="753"/>
      <c r="J24" s="747" t="str">
        <f t="shared" si="0"/>
        <v/>
      </c>
      <c r="K24" s="747" t="str">
        <f t="shared" si="1"/>
        <v/>
      </c>
      <c r="L24" s="747" t="str">
        <f t="shared" si="2"/>
        <v/>
      </c>
      <c r="M24" s="189" t="str">
        <f t="shared" si="3"/>
        <v/>
      </c>
      <c r="N24" s="189"/>
    </row>
    <row r="25" spans="1:14">
      <c r="A25" s="186" t="str">
        <f>IF(B25="","",COUNT(A$6:A24)+1)</f>
        <v/>
      </c>
      <c r="B25" s="187"/>
      <c r="C25" s="191"/>
      <c r="D25" s="188"/>
      <c r="E25" s="188"/>
      <c r="F25" s="283"/>
      <c r="G25" s="189"/>
      <c r="H25" s="747"/>
      <c r="I25" s="753"/>
      <c r="J25" s="747" t="str">
        <f t="shared" si="0"/>
        <v/>
      </c>
      <c r="K25" s="747" t="str">
        <f t="shared" si="1"/>
        <v/>
      </c>
      <c r="L25" s="747" t="str">
        <f t="shared" si="2"/>
        <v/>
      </c>
      <c r="M25" s="189" t="str">
        <f t="shared" si="3"/>
        <v/>
      </c>
      <c r="N25" s="189"/>
    </row>
    <row r="26" spans="1:14">
      <c r="A26" s="186" t="str">
        <f>IF(B26="","",COUNT(A$6:A25)+1)</f>
        <v/>
      </c>
      <c r="B26" s="187"/>
      <c r="C26" s="191"/>
      <c r="D26" s="188"/>
      <c r="E26" s="188"/>
      <c r="F26" s="283"/>
      <c r="G26" s="189"/>
      <c r="H26" s="747"/>
      <c r="I26" s="753"/>
      <c r="J26" s="747" t="str">
        <f t="shared" si="0"/>
        <v/>
      </c>
      <c r="K26" s="747" t="str">
        <f t="shared" si="1"/>
        <v/>
      </c>
      <c r="L26" s="747" t="str">
        <f t="shared" si="2"/>
        <v/>
      </c>
      <c r="M26" s="189" t="str">
        <f t="shared" si="3"/>
        <v/>
      </c>
      <c r="N26" s="189"/>
    </row>
    <row r="27" spans="1:14">
      <c r="A27" s="161" t="s">
        <v>337</v>
      </c>
      <c r="B27" s="227"/>
      <c r="C27" s="191"/>
      <c r="D27" s="188"/>
      <c r="E27" s="188"/>
      <c r="F27" s="191"/>
      <c r="G27" s="189"/>
      <c r="H27" s="747">
        <f>SUM(H7:H26)</f>
        <v>0</v>
      </c>
      <c r="I27" s="753"/>
      <c r="J27" s="747">
        <f>SUM(J7:J26)</f>
        <v>0</v>
      </c>
      <c r="K27" s="747">
        <f>SUM(K7:K26)</f>
        <v>0</v>
      </c>
      <c r="L27" s="747">
        <f t="shared" si="2"/>
        <v>0</v>
      </c>
      <c r="M27" s="189" t="str">
        <f t="shared" si="3"/>
        <v/>
      </c>
      <c r="N27" s="189"/>
    </row>
    <row r="28" ht="16.5" spans="1:14">
      <c r="A28" s="253" t="s">
        <v>1109</v>
      </c>
      <c r="B28" s="253"/>
      <c r="C28" s="191"/>
      <c r="D28" s="188"/>
      <c r="E28" s="188"/>
      <c r="F28" s="191"/>
      <c r="G28" s="189"/>
      <c r="H28" s="747"/>
      <c r="I28" s="753"/>
      <c r="J28" s="747">
        <f>H28+I28</f>
        <v>0</v>
      </c>
      <c r="K28" s="747">
        <v>0</v>
      </c>
      <c r="L28" s="747">
        <f t="shared" si="2"/>
        <v>0</v>
      </c>
      <c r="M28" s="189" t="str">
        <f t="shared" si="3"/>
        <v/>
      </c>
      <c r="N28" s="189"/>
    </row>
    <row r="29" spans="1:14">
      <c r="A29" s="161" t="s">
        <v>353</v>
      </c>
      <c r="B29" s="227"/>
      <c r="C29" s="191"/>
      <c r="D29" s="188"/>
      <c r="E29" s="188"/>
      <c r="F29" s="191"/>
      <c r="G29" s="189"/>
      <c r="H29" s="747">
        <f>H27-H28</f>
        <v>0</v>
      </c>
      <c r="I29" s="753"/>
      <c r="J29" s="747">
        <f>J27-J28</f>
        <v>0</v>
      </c>
      <c r="K29" s="747">
        <f>K27-K28</f>
        <v>0</v>
      </c>
      <c r="L29" s="747">
        <f t="shared" si="2"/>
        <v>0</v>
      </c>
      <c r="M29" s="189" t="str">
        <f t="shared" si="3"/>
        <v/>
      </c>
      <c r="N29" s="189"/>
    </row>
    <row r="30" spans="1:11">
      <c r="A30" s="173" t="str">
        <f>封面!D11&amp;封面!G11</f>
        <v>产权持有单位填表人：丁旭伟</v>
      </c>
      <c r="B30" s="193"/>
      <c r="C30" s="193"/>
      <c r="D30" s="193"/>
      <c r="E30" s="193"/>
      <c r="F30" s="193"/>
      <c r="K30" s="727" t="str">
        <f>"评估人员："&amp;封面!G22</f>
        <v>评估人员：</v>
      </c>
    </row>
    <row r="31" spans="1:6">
      <c r="A31" s="173" t="str">
        <f>CONCATENATE(封面!D13,封面!F13,封面!G13,封面!H13,封面!I13,封面!J13,封面!K13)</f>
        <v>填表日期：2023年11月7日</v>
      </c>
      <c r="B31" s="193"/>
      <c r="C31" s="193"/>
      <c r="D31" s="193"/>
      <c r="E31" s="193"/>
      <c r="F31" s="193"/>
    </row>
    <row r="32" spans="1:11">
      <c r="A32" s="196"/>
      <c r="B32" s="219"/>
      <c r="C32" s="193"/>
      <c r="D32" s="193"/>
      <c r="E32" s="193"/>
      <c r="F32" s="193"/>
      <c r="H32" s="748"/>
      <c r="I32" s="754"/>
      <c r="J32" s="748"/>
      <c r="K32" s="748"/>
    </row>
    <row r="33" spans="1:11">
      <c r="A33" s="196"/>
      <c r="B33" s="219"/>
      <c r="C33" s="193"/>
      <c r="D33" s="193"/>
      <c r="E33" s="193"/>
      <c r="F33" s="193"/>
      <c r="H33" s="748"/>
      <c r="I33" s="754"/>
      <c r="J33" s="748"/>
      <c r="K33" s="748"/>
    </row>
    <row r="34" spans="1:6">
      <c r="A34" s="196"/>
      <c r="B34" s="193"/>
      <c r="C34" s="193"/>
      <c r="D34" s="193"/>
      <c r="E34" s="193"/>
      <c r="F34" s="193"/>
    </row>
    <row r="35" spans="1:6">
      <c r="A35" s="196"/>
      <c r="B35" s="193"/>
      <c r="C35" s="193"/>
      <c r="D35" s="193"/>
      <c r="E35" s="193"/>
      <c r="F35" s="193"/>
    </row>
    <row r="36" spans="1:6">
      <c r="A36" s="196"/>
      <c r="B36" s="193"/>
      <c r="C36" s="193"/>
      <c r="D36" s="193"/>
      <c r="E36" s="193"/>
      <c r="F36" s="193"/>
    </row>
    <row r="37" spans="1:6">
      <c r="A37" s="196"/>
      <c r="B37" s="193"/>
      <c r="C37" s="193"/>
      <c r="D37" s="193"/>
      <c r="E37" s="193"/>
      <c r="F37" s="193"/>
    </row>
    <row r="38" spans="1:6">
      <c r="A38" s="196"/>
      <c r="B38" s="193"/>
      <c r="C38" s="193"/>
      <c r="D38" s="193"/>
      <c r="E38" s="193"/>
      <c r="F38" s="193"/>
    </row>
    <row r="39" spans="1:6">
      <c r="A39" s="196"/>
      <c r="B39" s="193"/>
      <c r="C39" s="193"/>
      <c r="D39" s="193"/>
      <c r="E39" s="193"/>
      <c r="F39" s="193"/>
    </row>
  </sheetData>
  <mergeCells count="5">
    <mergeCell ref="A2:N2"/>
    <mergeCell ref="A3:N3"/>
    <mergeCell ref="A27:B27"/>
    <mergeCell ref="A28:B28"/>
    <mergeCell ref="A29:B29"/>
  </mergeCells>
  <hyperlinks>
    <hyperlink ref="A1" location="索引目录!D31" display="返回索引页"/>
    <hyperlink ref="B1" location="非流动资产评估汇总!B12" display="返回"/>
  </hyperlinks>
  <pageMargins left="0.707638888888889" right="0.707638888888889" top="0.747916666666667" bottom="0.747916666666667" header="0.313888888888889" footer="0.313888888888889"/>
  <pageSetup paperSize="9" scale="84" orientation="landscape"/>
  <headerFooter>
    <oddHeader>&amp;R&amp;"宋体,常规"表&amp;"Times New Roman,常规"4-4
&amp;"宋体,常规"共&amp;"Times New Roman,常规"&amp;N&amp;"宋体,常规"页第&amp;"Times New Roman,常规"&amp;P&amp;"宋体,常规"页</oddHead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34"/>
  <sheetViews>
    <sheetView workbookViewId="0">
      <selection activeCell="L19" sqref="L19"/>
    </sheetView>
  </sheetViews>
  <sheetFormatPr defaultColWidth="9" defaultRowHeight="15.75" customHeight="1"/>
  <cols>
    <col min="1" max="1" width="5.16666666666667" style="139" customWidth="1"/>
    <col min="2" max="2" width="26.1666666666667" style="426" customWidth="1"/>
    <col min="3" max="3" width="20" style="139" customWidth="1"/>
    <col min="4" max="4" width="7.66666666666667" style="140" customWidth="1"/>
    <col min="5" max="6" width="14.6666666666667" style="139" customWidth="1" outlineLevel="1"/>
    <col min="7" max="8" width="18.6666666666667" style="139" customWidth="1"/>
    <col min="9" max="9" width="9.58333333333333" style="139" customWidth="1"/>
    <col min="10" max="10" width="14.6666666666667" style="139" customWidth="1"/>
    <col min="11" max="16384" width="9" style="139"/>
  </cols>
  <sheetData>
    <row r="1" customHeight="1" spans="1:10">
      <c r="A1" s="142" t="s">
        <v>118</v>
      </c>
      <c r="B1" s="737" t="s">
        <v>399</v>
      </c>
      <c r="C1" s="145"/>
      <c r="D1" s="144"/>
      <c r="E1" s="146"/>
      <c r="F1" s="146"/>
      <c r="G1" s="146"/>
      <c r="H1" s="146"/>
      <c r="I1" s="146"/>
      <c r="J1" s="145"/>
    </row>
    <row r="2" s="137" customFormat="1" ht="30" customHeight="1" spans="1:10">
      <c r="A2" s="148" t="s">
        <v>1113</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E4" s="146"/>
      <c r="F4" s="146"/>
      <c r="G4" s="150"/>
      <c r="H4" s="150"/>
      <c r="I4" s="150"/>
      <c r="J4" s="163" t="s">
        <v>120</v>
      </c>
    </row>
    <row r="5" s="138" customFormat="1" customHeight="1" spans="1:10">
      <c r="A5" s="152" t="s">
        <v>183</v>
      </c>
      <c r="B5" s="272" t="s">
        <v>340</v>
      </c>
      <c r="C5" s="152" t="s">
        <v>331</v>
      </c>
      <c r="D5" s="153" t="s">
        <v>341</v>
      </c>
      <c r="E5" s="739" t="s">
        <v>264</v>
      </c>
      <c r="F5" s="739" t="s">
        <v>292</v>
      </c>
      <c r="G5" s="170" t="s">
        <v>265</v>
      </c>
      <c r="H5" s="170" t="s">
        <v>266</v>
      </c>
      <c r="I5" s="170" t="s">
        <v>293</v>
      </c>
      <c r="J5" s="152" t="s">
        <v>186</v>
      </c>
    </row>
    <row r="6" customHeight="1" spans="1:10">
      <c r="A6" s="156"/>
      <c r="B6" s="267"/>
      <c r="C6" s="156"/>
      <c r="D6" s="158"/>
      <c r="E6" s="740"/>
      <c r="F6" s="740"/>
      <c r="G6" s="159"/>
      <c r="H6" s="159"/>
      <c r="I6" s="159" t="str">
        <f t="shared" ref="I6:I27" si="0">IF(G6=0,"",(H6-G6)/G6*100)</f>
        <v/>
      </c>
      <c r="J6" s="164"/>
    </row>
    <row r="7" customHeight="1" spans="1:10">
      <c r="A7" s="156"/>
      <c r="B7" s="267"/>
      <c r="C7" s="156"/>
      <c r="D7" s="158"/>
      <c r="E7" s="740"/>
      <c r="F7" s="740"/>
      <c r="G7" s="159"/>
      <c r="H7" s="159"/>
      <c r="I7" s="159" t="str">
        <f t="shared" si="0"/>
        <v/>
      </c>
      <c r="J7" s="164"/>
    </row>
    <row r="8" customHeight="1" spans="1:10">
      <c r="A8" s="156"/>
      <c r="B8" s="267"/>
      <c r="C8" s="156"/>
      <c r="D8" s="158"/>
      <c r="E8" s="740"/>
      <c r="F8" s="740"/>
      <c r="G8" s="159"/>
      <c r="H8" s="159"/>
      <c r="I8" s="159" t="str">
        <f t="shared" si="0"/>
        <v/>
      </c>
      <c r="J8" s="164"/>
    </row>
    <row r="9" customHeight="1" spans="1:10">
      <c r="A9" s="156"/>
      <c r="B9" s="267"/>
      <c r="C9" s="156"/>
      <c r="D9" s="158"/>
      <c r="E9" s="740"/>
      <c r="F9" s="740"/>
      <c r="G9" s="159"/>
      <c r="H9" s="159"/>
      <c r="I9" s="159" t="str">
        <f t="shared" si="0"/>
        <v/>
      </c>
      <c r="J9" s="164"/>
    </row>
    <row r="10" customHeight="1" spans="1:10">
      <c r="A10" s="156"/>
      <c r="B10" s="267"/>
      <c r="C10" s="156"/>
      <c r="D10" s="158"/>
      <c r="E10" s="740"/>
      <c r="F10" s="740"/>
      <c r="G10" s="159"/>
      <c r="H10" s="159"/>
      <c r="I10" s="159" t="str">
        <f t="shared" si="0"/>
        <v/>
      </c>
      <c r="J10" s="164"/>
    </row>
    <row r="11" customHeight="1" spans="1:10">
      <c r="A11" s="156"/>
      <c r="B11" s="267"/>
      <c r="C11" s="156"/>
      <c r="D11" s="158"/>
      <c r="E11" s="740"/>
      <c r="F11" s="740"/>
      <c r="G11" s="159"/>
      <c r="H11" s="159"/>
      <c r="I11" s="159" t="str">
        <f t="shared" si="0"/>
        <v/>
      </c>
      <c r="J11" s="164"/>
    </row>
    <row r="12" customHeight="1" spans="1:10">
      <c r="A12" s="156"/>
      <c r="B12" s="267"/>
      <c r="C12" s="156"/>
      <c r="D12" s="158"/>
      <c r="E12" s="740"/>
      <c r="F12" s="740"/>
      <c r="G12" s="159"/>
      <c r="H12" s="159"/>
      <c r="I12" s="159" t="str">
        <f t="shared" si="0"/>
        <v/>
      </c>
      <c r="J12" s="164"/>
    </row>
    <row r="13" customHeight="1" spans="1:10">
      <c r="A13" s="156"/>
      <c r="B13" s="267"/>
      <c r="C13" s="156"/>
      <c r="D13" s="158"/>
      <c r="E13" s="740"/>
      <c r="F13" s="740"/>
      <c r="G13" s="159"/>
      <c r="H13" s="159"/>
      <c r="I13" s="159" t="str">
        <f t="shared" si="0"/>
        <v/>
      </c>
      <c r="J13" s="164"/>
    </row>
    <row r="14" customHeight="1" spans="1:10">
      <c r="A14" s="156"/>
      <c r="B14" s="267"/>
      <c r="C14" s="156"/>
      <c r="D14" s="158"/>
      <c r="E14" s="740"/>
      <c r="F14" s="740"/>
      <c r="G14" s="159"/>
      <c r="H14" s="159"/>
      <c r="I14" s="159" t="str">
        <f t="shared" si="0"/>
        <v/>
      </c>
      <c r="J14" s="164"/>
    </row>
    <row r="15" customHeight="1" spans="1:10">
      <c r="A15" s="156"/>
      <c r="B15" s="267"/>
      <c r="C15" s="156"/>
      <c r="D15" s="158"/>
      <c r="E15" s="740"/>
      <c r="F15" s="740"/>
      <c r="G15" s="159"/>
      <c r="H15" s="159"/>
      <c r="I15" s="159" t="str">
        <f t="shared" si="0"/>
        <v/>
      </c>
      <c r="J15" s="164"/>
    </row>
    <row r="16" customHeight="1" spans="1:10">
      <c r="A16" s="156"/>
      <c r="B16" s="267"/>
      <c r="C16" s="156"/>
      <c r="D16" s="158"/>
      <c r="E16" s="740"/>
      <c r="F16" s="740"/>
      <c r="G16" s="159"/>
      <c r="H16" s="159"/>
      <c r="I16" s="159" t="str">
        <f t="shared" si="0"/>
        <v/>
      </c>
      <c r="J16" s="164"/>
    </row>
    <row r="17" customHeight="1" spans="1:10">
      <c r="A17" s="156"/>
      <c r="B17" s="267"/>
      <c r="C17" s="156"/>
      <c r="D17" s="158"/>
      <c r="E17" s="740"/>
      <c r="F17" s="740"/>
      <c r="G17" s="159"/>
      <c r="H17" s="159"/>
      <c r="I17" s="159" t="str">
        <f t="shared" si="0"/>
        <v/>
      </c>
      <c r="J17" s="164"/>
    </row>
    <row r="18" customHeight="1" spans="1:10">
      <c r="A18" s="156"/>
      <c r="B18" s="267"/>
      <c r="C18" s="156"/>
      <c r="D18" s="158"/>
      <c r="E18" s="740"/>
      <c r="F18" s="740"/>
      <c r="G18" s="159"/>
      <c r="H18" s="159"/>
      <c r="I18" s="159" t="str">
        <f t="shared" si="0"/>
        <v/>
      </c>
      <c r="J18" s="164"/>
    </row>
    <row r="19" customHeight="1" spans="1:10">
      <c r="A19" s="156"/>
      <c r="B19" s="267"/>
      <c r="C19" s="156"/>
      <c r="D19" s="158"/>
      <c r="E19" s="740"/>
      <c r="F19" s="740"/>
      <c r="G19" s="159"/>
      <c r="H19" s="159"/>
      <c r="I19" s="159" t="str">
        <f t="shared" si="0"/>
        <v/>
      </c>
      <c r="J19" s="164"/>
    </row>
    <row r="20" customHeight="1" spans="1:10">
      <c r="A20" s="156"/>
      <c r="B20" s="267"/>
      <c r="C20" s="156"/>
      <c r="D20" s="158"/>
      <c r="E20" s="740"/>
      <c r="F20" s="740"/>
      <c r="G20" s="159"/>
      <c r="H20" s="159"/>
      <c r="I20" s="159" t="str">
        <f t="shared" si="0"/>
        <v/>
      </c>
      <c r="J20" s="164"/>
    </row>
    <row r="21" customHeight="1" spans="1:10">
      <c r="A21" s="156"/>
      <c r="B21" s="267"/>
      <c r="C21" s="156"/>
      <c r="D21" s="158"/>
      <c r="E21" s="740"/>
      <c r="F21" s="740"/>
      <c r="G21" s="159"/>
      <c r="H21" s="159"/>
      <c r="I21" s="159" t="str">
        <f t="shared" si="0"/>
        <v/>
      </c>
      <c r="J21" s="164"/>
    </row>
    <row r="22" customHeight="1" spans="1:10">
      <c r="A22" s="156"/>
      <c r="B22" s="267"/>
      <c r="C22" s="156"/>
      <c r="D22" s="158"/>
      <c r="E22" s="740"/>
      <c r="F22" s="740"/>
      <c r="G22" s="159"/>
      <c r="H22" s="159"/>
      <c r="I22" s="159" t="str">
        <f t="shared" si="0"/>
        <v/>
      </c>
      <c r="J22" s="164"/>
    </row>
    <row r="23" customHeight="1" spans="1:10">
      <c r="A23" s="156"/>
      <c r="B23" s="267"/>
      <c r="C23" s="156"/>
      <c r="D23" s="158"/>
      <c r="E23" s="740"/>
      <c r="F23" s="740"/>
      <c r="G23" s="159"/>
      <c r="H23" s="159"/>
      <c r="I23" s="159" t="str">
        <f t="shared" si="0"/>
        <v/>
      </c>
      <c r="J23" s="164"/>
    </row>
    <row r="24" customHeight="1" spans="1:10">
      <c r="A24" s="161" t="s">
        <v>337</v>
      </c>
      <c r="B24" s="227"/>
      <c r="C24" s="156"/>
      <c r="D24" s="158"/>
      <c r="E24" s="740">
        <f>SUM(E6:E23)</f>
        <v>0</v>
      </c>
      <c r="F24" s="740"/>
      <c r="G24" s="159">
        <f>SUM(G6:G23)</f>
        <v>0</v>
      </c>
      <c r="H24" s="159">
        <f>SUM(H6:H23)</f>
        <v>0</v>
      </c>
      <c r="I24" s="159" t="str">
        <f t="shared" si="0"/>
        <v/>
      </c>
      <c r="J24" s="164"/>
    </row>
    <row r="25" customHeight="1" spans="1:10">
      <c r="A25" s="161" t="s">
        <v>351</v>
      </c>
      <c r="B25" s="227"/>
      <c r="C25" s="156"/>
      <c r="D25" s="158"/>
      <c r="E25" s="740"/>
      <c r="F25" s="740"/>
      <c r="G25" s="741">
        <f>E25+F25</f>
        <v>0</v>
      </c>
      <c r="H25" s="159">
        <v>0</v>
      </c>
      <c r="I25" s="159" t="str">
        <f t="shared" si="0"/>
        <v/>
      </c>
      <c r="J25" s="164"/>
    </row>
    <row r="26" customHeight="1" spans="1:10">
      <c r="A26" s="161" t="s">
        <v>352</v>
      </c>
      <c r="B26" s="227"/>
      <c r="C26" s="156"/>
      <c r="D26" s="158"/>
      <c r="E26" s="740"/>
      <c r="F26" s="740"/>
      <c r="G26" s="159"/>
      <c r="H26" s="741">
        <f>G25</f>
        <v>0</v>
      </c>
      <c r="I26" s="159" t="str">
        <f t="shared" si="0"/>
        <v/>
      </c>
      <c r="J26" s="164"/>
    </row>
    <row r="27" customHeight="1" spans="1:10">
      <c r="A27" s="161" t="s">
        <v>353</v>
      </c>
      <c r="B27" s="227"/>
      <c r="C27" s="164"/>
      <c r="D27" s="158"/>
      <c r="E27" s="740">
        <f>E24-E25-E26</f>
        <v>0</v>
      </c>
      <c r="F27" s="740"/>
      <c r="G27" s="159">
        <f>G24-G25-G26</f>
        <v>0</v>
      </c>
      <c r="H27" s="159">
        <f>H24-H25-H26</f>
        <v>0</v>
      </c>
      <c r="I27" s="159" t="str">
        <f t="shared" si="0"/>
        <v/>
      </c>
      <c r="J27" s="164"/>
    </row>
    <row r="28" customHeight="1" spans="1:9">
      <c r="A28" s="139" t="str">
        <f>封面!D11&amp;封面!G11</f>
        <v>产权持有单位填表人：丁旭伟</v>
      </c>
      <c r="E28" s="150"/>
      <c r="F28" s="150"/>
      <c r="G28" s="150" t="str">
        <f>"评估人员："&amp;封面!G22</f>
        <v>评估人员：</v>
      </c>
      <c r="H28" s="150"/>
      <c r="I28" s="150"/>
    </row>
    <row r="29" customHeight="1" spans="1:9">
      <c r="A29" s="139" t="str">
        <f>CONCATENATE(封面!D13,封面!F13,封面!G13,封面!H13,封面!I13,封面!J13,封面!K13)</f>
        <v>填表日期：2023年11月7日</v>
      </c>
      <c r="E29" s="150"/>
      <c r="F29" s="150"/>
      <c r="G29" s="150"/>
      <c r="H29" s="150"/>
      <c r="I29" s="150"/>
    </row>
    <row r="30" customHeight="1" spans="2:9">
      <c r="B30" s="742" t="s">
        <v>354</v>
      </c>
      <c r="C30" s="289" t="s">
        <v>355</v>
      </c>
      <c r="E30" s="150"/>
      <c r="F30" s="150"/>
      <c r="G30" s="150"/>
      <c r="H30" s="150"/>
      <c r="I30" s="150"/>
    </row>
    <row r="31" customHeight="1" spans="2:9">
      <c r="B31" s="742" t="s">
        <v>356</v>
      </c>
      <c r="C31" s="139" t="s">
        <v>357</v>
      </c>
      <c r="E31" s="150"/>
      <c r="F31" s="150"/>
      <c r="G31" s="150"/>
      <c r="H31" s="150"/>
      <c r="I31" s="150"/>
    </row>
    <row r="32" customHeight="1" spans="3:9">
      <c r="C32" s="139" t="s">
        <v>358</v>
      </c>
      <c r="E32" s="150"/>
      <c r="F32" s="150"/>
      <c r="G32" s="150"/>
      <c r="H32" s="150"/>
      <c r="I32" s="150"/>
    </row>
    <row r="33" customHeight="1" spans="3:9">
      <c r="C33" s="139" t="s">
        <v>359</v>
      </c>
      <c r="E33" s="150"/>
      <c r="F33" s="150"/>
      <c r="G33" s="150"/>
      <c r="H33" s="150"/>
      <c r="I33" s="150"/>
    </row>
    <row r="34" customHeight="1" spans="3:9">
      <c r="C34" s="139" t="s">
        <v>360</v>
      </c>
      <c r="E34" s="150"/>
      <c r="F34" s="150"/>
      <c r="G34" s="150"/>
      <c r="H34" s="150"/>
      <c r="I34" s="150"/>
    </row>
  </sheetData>
  <mergeCells count="6">
    <mergeCell ref="A2:J2"/>
    <mergeCell ref="A3:J3"/>
    <mergeCell ref="A24:B24"/>
    <mergeCell ref="A25:B25"/>
    <mergeCell ref="A26:B26"/>
    <mergeCell ref="A27:B27"/>
  </mergeCells>
  <hyperlinks>
    <hyperlink ref="A1" location="索引目录!D32" display="返回索引页"/>
    <hyperlink ref="B1" location="长期投资汇总!B8" display="返回 "/>
  </hyperlinks>
  <printOptions horizontalCentered="1"/>
  <pageMargins left="0.354166666666667" right="0.354166666666667" top="0.786805555555556" bottom="0.786805555555556" header="1.02291666666667" footer="0.511805555555556"/>
  <pageSetup paperSize="9" scale="87" fitToHeight="0" orientation="landscape"/>
  <headerFooter alignWithMargins="0">
    <oddHeader>&amp;R&amp;"宋体,常规"&amp;10表4-5
共&amp;N页第&amp;P页</oddHeader>
  </headerFooter>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9"/>
  <sheetViews>
    <sheetView workbookViewId="0">
      <selection activeCell="L19" sqref="L19"/>
    </sheetView>
  </sheetViews>
  <sheetFormatPr defaultColWidth="9" defaultRowHeight="15.75" customHeight="1"/>
  <cols>
    <col min="1" max="1" width="4.66666666666667" style="139" customWidth="1"/>
    <col min="2" max="2" width="20.1666666666667" style="426" customWidth="1"/>
    <col min="3" max="3" width="8.16666666666667" style="140" customWidth="1"/>
    <col min="4" max="4" width="10" style="139" customWidth="1"/>
    <col min="5" max="6" width="9.16666666666667" style="139" customWidth="1"/>
    <col min="7" max="8" width="13.0833333333333" style="139" customWidth="1" outlineLevel="1"/>
    <col min="9" max="10" width="16.6666666666667" style="139" customWidth="1"/>
    <col min="11" max="11" width="11.6666666666667" style="139" customWidth="1"/>
    <col min="12" max="12" width="14.5" style="139" customWidth="1"/>
    <col min="13" max="13" width="13" style="139" customWidth="1"/>
    <col min="14" max="16384" width="9" style="139"/>
  </cols>
  <sheetData>
    <row r="1" customHeight="1" spans="1:13">
      <c r="A1" s="142" t="s">
        <v>118</v>
      </c>
      <c r="B1" s="737" t="s">
        <v>261</v>
      </c>
      <c r="C1" s="144"/>
      <c r="D1" s="145"/>
      <c r="E1" s="145"/>
      <c r="F1" s="145"/>
      <c r="G1" s="146"/>
      <c r="H1" s="146"/>
      <c r="I1" s="146"/>
      <c r="J1" s="146"/>
      <c r="K1" s="146"/>
      <c r="L1" s="145"/>
      <c r="M1" s="145"/>
    </row>
    <row r="2" s="137" customFormat="1" ht="30" customHeight="1" spans="1:13">
      <c r="A2" s="148" t="s">
        <v>1114</v>
      </c>
      <c r="B2" s="149"/>
      <c r="C2" s="149"/>
      <c r="D2" s="149"/>
      <c r="E2" s="149"/>
      <c r="F2" s="149"/>
      <c r="G2" s="149"/>
      <c r="H2" s="149"/>
      <c r="I2" s="149"/>
      <c r="J2" s="149"/>
      <c r="K2" s="149"/>
      <c r="L2" s="149"/>
      <c r="M2" s="149"/>
    </row>
    <row r="3" ht="14.25" customHeight="1" spans="1:13">
      <c r="A3" s="138" t="str">
        <f>CONCATENATE(封面!D9,封面!F9,封面!G9,封面!H9,封面!I9,封面!J9,封面!K9)</f>
        <v>评估基准日：2023年9月30日</v>
      </c>
      <c r="B3" s="138"/>
      <c r="C3" s="138"/>
      <c r="D3" s="138"/>
      <c r="E3" s="138"/>
      <c r="F3" s="138"/>
      <c r="G3" s="138"/>
      <c r="H3" s="138"/>
      <c r="I3" s="138"/>
      <c r="J3" s="138"/>
      <c r="K3" s="138"/>
      <c r="L3" s="138"/>
      <c r="M3" s="138"/>
    </row>
    <row r="4" customHeight="1" spans="1:13">
      <c r="A4" s="169" t="str">
        <f>封面!D7&amp;封面!F7</f>
        <v>产权持有人：杭州汽轮新能源有限公司</v>
      </c>
      <c r="G4" s="150"/>
      <c r="H4" s="150"/>
      <c r="I4" s="150"/>
      <c r="J4" s="150"/>
      <c r="K4" s="150"/>
      <c r="L4" s="163" t="s">
        <v>120</v>
      </c>
      <c r="M4" s="163"/>
    </row>
    <row r="5" s="138" customFormat="1" customHeight="1" spans="1:13">
      <c r="A5" s="152" t="s">
        <v>183</v>
      </c>
      <c r="B5" s="272" t="s">
        <v>312</v>
      </c>
      <c r="C5" s="153" t="s">
        <v>314</v>
      </c>
      <c r="D5" s="152" t="s">
        <v>1115</v>
      </c>
      <c r="E5" s="152" t="s">
        <v>1087</v>
      </c>
      <c r="F5" s="738" t="s">
        <v>1097</v>
      </c>
      <c r="G5" s="154" t="s">
        <v>264</v>
      </c>
      <c r="H5" s="154" t="s">
        <v>292</v>
      </c>
      <c r="I5" s="170" t="s">
        <v>265</v>
      </c>
      <c r="J5" s="170" t="s">
        <v>266</v>
      </c>
      <c r="K5" s="170" t="s">
        <v>293</v>
      </c>
      <c r="L5" s="152" t="s">
        <v>186</v>
      </c>
      <c r="M5" s="231"/>
    </row>
    <row r="6" customHeight="1" spans="1:12">
      <c r="A6" s="156"/>
      <c r="B6" s="267"/>
      <c r="C6" s="158"/>
      <c r="D6" s="156"/>
      <c r="E6" s="156"/>
      <c r="F6" s="156"/>
      <c r="G6" s="159"/>
      <c r="H6" s="159"/>
      <c r="I6" s="159"/>
      <c r="J6" s="159"/>
      <c r="K6" s="159" t="str">
        <f t="shared" ref="K6:K27" si="0">IF(I6=0,"",(J6-I6)/I6*100)</f>
        <v/>
      </c>
      <c r="L6" s="164"/>
    </row>
    <row r="7" customHeight="1" spans="1:12">
      <c r="A7" s="156"/>
      <c r="B7" s="267"/>
      <c r="C7" s="158"/>
      <c r="D7" s="156"/>
      <c r="E7" s="156"/>
      <c r="F7" s="156"/>
      <c r="G7" s="159"/>
      <c r="H7" s="159"/>
      <c r="I7" s="159"/>
      <c r="J7" s="159"/>
      <c r="K7" s="159" t="str">
        <f t="shared" si="0"/>
        <v/>
      </c>
      <c r="L7" s="164"/>
    </row>
    <row r="8" customHeight="1" spans="1:12">
      <c r="A8" s="156"/>
      <c r="B8" s="267"/>
      <c r="C8" s="158"/>
      <c r="D8" s="156"/>
      <c r="E8" s="156"/>
      <c r="F8" s="156"/>
      <c r="G8" s="159"/>
      <c r="H8" s="159"/>
      <c r="I8" s="159"/>
      <c r="J8" s="159"/>
      <c r="K8" s="159" t="str">
        <f t="shared" si="0"/>
        <v/>
      </c>
      <c r="L8" s="164"/>
    </row>
    <row r="9" customHeight="1" spans="1:12">
      <c r="A9" s="156"/>
      <c r="B9" s="267"/>
      <c r="C9" s="158"/>
      <c r="D9" s="156"/>
      <c r="E9" s="156"/>
      <c r="F9" s="156"/>
      <c r="G9" s="159"/>
      <c r="H9" s="159"/>
      <c r="I9" s="159"/>
      <c r="J9" s="159"/>
      <c r="K9" s="159" t="str">
        <f t="shared" si="0"/>
        <v/>
      </c>
      <c r="L9" s="164"/>
    </row>
    <row r="10" customHeight="1" spans="1:12">
      <c r="A10" s="156"/>
      <c r="B10" s="267"/>
      <c r="C10" s="158"/>
      <c r="D10" s="156"/>
      <c r="E10" s="156"/>
      <c r="F10" s="156"/>
      <c r="G10" s="159"/>
      <c r="H10" s="159"/>
      <c r="I10" s="159"/>
      <c r="J10" s="159"/>
      <c r="K10" s="159" t="str">
        <f t="shared" si="0"/>
        <v/>
      </c>
      <c r="L10" s="164"/>
    </row>
    <row r="11" customHeight="1" spans="1:12">
      <c r="A11" s="156"/>
      <c r="B11" s="267"/>
      <c r="C11" s="158"/>
      <c r="D11" s="156"/>
      <c r="E11" s="156"/>
      <c r="F11" s="156"/>
      <c r="G11" s="159"/>
      <c r="H11" s="159"/>
      <c r="I11" s="159"/>
      <c r="J11" s="159"/>
      <c r="K11" s="159" t="str">
        <f t="shared" si="0"/>
        <v/>
      </c>
      <c r="L11" s="164"/>
    </row>
    <row r="12" customHeight="1" spans="1:12">
      <c r="A12" s="156"/>
      <c r="B12" s="267"/>
      <c r="C12" s="158"/>
      <c r="D12" s="156"/>
      <c r="E12" s="156"/>
      <c r="F12" s="156"/>
      <c r="G12" s="159"/>
      <c r="H12" s="159"/>
      <c r="I12" s="159"/>
      <c r="J12" s="159"/>
      <c r="K12" s="159" t="str">
        <f t="shared" si="0"/>
        <v/>
      </c>
      <c r="L12" s="164"/>
    </row>
    <row r="13" customHeight="1" spans="1:12">
      <c r="A13" s="156"/>
      <c r="B13" s="267"/>
      <c r="C13" s="158"/>
      <c r="D13" s="156"/>
      <c r="E13" s="156"/>
      <c r="F13" s="156"/>
      <c r="G13" s="159"/>
      <c r="H13" s="159"/>
      <c r="I13" s="159"/>
      <c r="J13" s="159"/>
      <c r="K13" s="159" t="str">
        <f t="shared" si="0"/>
        <v/>
      </c>
      <c r="L13" s="164"/>
    </row>
    <row r="14" customHeight="1" spans="1:12">
      <c r="A14" s="156"/>
      <c r="B14" s="267"/>
      <c r="C14" s="158"/>
      <c r="D14" s="156"/>
      <c r="E14" s="156"/>
      <c r="F14" s="156"/>
      <c r="G14" s="159"/>
      <c r="H14" s="159"/>
      <c r="I14" s="159"/>
      <c r="J14" s="159"/>
      <c r="K14" s="159" t="str">
        <f t="shared" si="0"/>
        <v/>
      </c>
      <c r="L14" s="164"/>
    </row>
    <row r="15" customHeight="1" spans="1:12">
      <c r="A15" s="156"/>
      <c r="B15" s="267"/>
      <c r="C15" s="158"/>
      <c r="D15" s="156"/>
      <c r="E15" s="156"/>
      <c r="F15" s="156"/>
      <c r="G15" s="159"/>
      <c r="H15" s="159"/>
      <c r="I15" s="159"/>
      <c r="J15" s="159"/>
      <c r="K15" s="159" t="str">
        <f t="shared" si="0"/>
        <v/>
      </c>
      <c r="L15" s="164"/>
    </row>
    <row r="16" customHeight="1" spans="1:12">
      <c r="A16" s="156"/>
      <c r="B16" s="267"/>
      <c r="C16" s="158"/>
      <c r="D16" s="156"/>
      <c r="E16" s="156"/>
      <c r="F16" s="156"/>
      <c r="G16" s="159"/>
      <c r="H16" s="159"/>
      <c r="I16" s="159"/>
      <c r="J16" s="159"/>
      <c r="K16" s="159" t="str">
        <f t="shared" si="0"/>
        <v/>
      </c>
      <c r="L16" s="164"/>
    </row>
    <row r="17" customHeight="1" spans="1:12">
      <c r="A17" s="156"/>
      <c r="B17" s="267"/>
      <c r="C17" s="158"/>
      <c r="D17" s="156"/>
      <c r="E17" s="156"/>
      <c r="F17" s="156"/>
      <c r="G17" s="159"/>
      <c r="H17" s="159"/>
      <c r="I17" s="159"/>
      <c r="J17" s="159"/>
      <c r="K17" s="159" t="str">
        <f t="shared" si="0"/>
        <v/>
      </c>
      <c r="L17" s="164"/>
    </row>
    <row r="18" customHeight="1" spans="1:12">
      <c r="A18" s="156"/>
      <c r="B18" s="267"/>
      <c r="C18" s="158"/>
      <c r="D18" s="156"/>
      <c r="E18" s="156"/>
      <c r="F18" s="156"/>
      <c r="G18" s="159"/>
      <c r="H18" s="159"/>
      <c r="I18" s="159"/>
      <c r="J18" s="159"/>
      <c r="K18" s="159" t="str">
        <f t="shared" si="0"/>
        <v/>
      </c>
      <c r="L18" s="164"/>
    </row>
    <row r="19" customHeight="1" spans="1:12">
      <c r="A19" s="156"/>
      <c r="B19" s="267"/>
      <c r="C19" s="158"/>
      <c r="D19" s="156"/>
      <c r="E19" s="156"/>
      <c r="F19" s="156"/>
      <c r="G19" s="159"/>
      <c r="H19" s="159"/>
      <c r="I19" s="159"/>
      <c r="J19" s="159"/>
      <c r="K19" s="159" t="str">
        <f t="shared" si="0"/>
        <v/>
      </c>
      <c r="L19" s="164"/>
    </row>
    <row r="20" customHeight="1" spans="1:12">
      <c r="A20" s="156"/>
      <c r="B20" s="267"/>
      <c r="C20" s="158"/>
      <c r="D20" s="156"/>
      <c r="E20" s="156"/>
      <c r="F20" s="156"/>
      <c r="G20" s="159"/>
      <c r="H20" s="159"/>
      <c r="I20" s="159"/>
      <c r="J20" s="159"/>
      <c r="K20" s="159" t="str">
        <f t="shared" si="0"/>
        <v/>
      </c>
      <c r="L20" s="164"/>
    </row>
    <row r="21" customHeight="1" spans="1:12">
      <c r="A21" s="156"/>
      <c r="B21" s="267"/>
      <c r="C21" s="158"/>
      <c r="D21" s="156"/>
      <c r="E21" s="156"/>
      <c r="F21" s="156"/>
      <c r="G21" s="159"/>
      <c r="H21" s="159"/>
      <c r="I21" s="159"/>
      <c r="J21" s="159"/>
      <c r="K21" s="159" t="str">
        <f t="shared" si="0"/>
        <v/>
      </c>
      <c r="L21" s="164"/>
    </row>
    <row r="22" customHeight="1" spans="1:12">
      <c r="A22" s="156"/>
      <c r="B22" s="267"/>
      <c r="C22" s="158"/>
      <c r="D22" s="156"/>
      <c r="E22" s="156"/>
      <c r="F22" s="156"/>
      <c r="G22" s="159"/>
      <c r="H22" s="159"/>
      <c r="I22" s="159"/>
      <c r="J22" s="159"/>
      <c r="K22" s="159" t="str">
        <f t="shared" si="0"/>
        <v/>
      </c>
      <c r="L22" s="164"/>
    </row>
    <row r="23" customHeight="1" spans="1:12">
      <c r="A23" s="156"/>
      <c r="B23" s="267"/>
      <c r="C23" s="158"/>
      <c r="D23" s="156"/>
      <c r="E23" s="156"/>
      <c r="F23" s="156"/>
      <c r="G23" s="159"/>
      <c r="H23" s="159"/>
      <c r="I23" s="159"/>
      <c r="J23" s="159"/>
      <c r="K23" s="159" t="str">
        <f t="shared" si="0"/>
        <v/>
      </c>
      <c r="L23" s="164"/>
    </row>
    <row r="24" customHeight="1" spans="1:12">
      <c r="A24" s="156"/>
      <c r="B24" s="267"/>
      <c r="C24" s="158"/>
      <c r="D24" s="156"/>
      <c r="E24" s="156"/>
      <c r="F24" s="156"/>
      <c r="G24" s="159"/>
      <c r="H24" s="159"/>
      <c r="I24" s="159"/>
      <c r="J24" s="159"/>
      <c r="K24" s="159" t="str">
        <f t="shared" si="0"/>
        <v/>
      </c>
      <c r="L24" s="164"/>
    </row>
    <row r="25" customHeight="1" spans="1:12">
      <c r="A25" s="161" t="s">
        <v>337</v>
      </c>
      <c r="B25" s="227"/>
      <c r="C25" s="158"/>
      <c r="D25" s="156"/>
      <c r="E25" s="156"/>
      <c r="F25" s="156"/>
      <c r="G25" s="159">
        <f>SUM(G6:G24)</f>
        <v>0</v>
      </c>
      <c r="H25" s="159"/>
      <c r="I25" s="159">
        <f>SUM(I6:I24)</f>
        <v>0</v>
      </c>
      <c r="J25" s="159">
        <f>SUM(J6:J24)</f>
        <v>0</v>
      </c>
      <c r="K25" s="159" t="str">
        <f t="shared" si="0"/>
        <v/>
      </c>
      <c r="L25" s="164"/>
    </row>
    <row r="26" customHeight="1" spans="1:12">
      <c r="A26" s="161" t="s">
        <v>1116</v>
      </c>
      <c r="B26" s="162"/>
      <c r="C26" s="158"/>
      <c r="D26" s="156"/>
      <c r="E26" s="156"/>
      <c r="F26" s="156"/>
      <c r="G26" s="159"/>
      <c r="H26" s="159"/>
      <c r="I26" s="159">
        <f>G26</f>
        <v>0</v>
      </c>
      <c r="J26" s="159">
        <v>0</v>
      </c>
      <c r="K26" s="159" t="str">
        <f t="shared" si="0"/>
        <v/>
      </c>
      <c r="L26" s="164"/>
    </row>
    <row r="27" customHeight="1" spans="1:12">
      <c r="A27" s="161" t="s">
        <v>353</v>
      </c>
      <c r="B27" s="227"/>
      <c r="C27" s="158"/>
      <c r="D27" s="156"/>
      <c r="E27" s="156"/>
      <c r="F27" s="156"/>
      <c r="G27" s="159">
        <f>G25-G26</f>
        <v>0</v>
      </c>
      <c r="H27" s="159"/>
      <c r="I27" s="159">
        <f>I25-I26</f>
        <v>0</v>
      </c>
      <c r="J27" s="159">
        <f>J25-J26</f>
        <v>0</v>
      </c>
      <c r="K27" s="159" t="str">
        <f t="shared" si="0"/>
        <v/>
      </c>
      <c r="L27" s="164"/>
    </row>
    <row r="28" customHeight="1" spans="1:11">
      <c r="A28" s="169" t="str">
        <f>封面!D11&amp;封面!G11</f>
        <v>产权持有单位填表人：丁旭伟</v>
      </c>
      <c r="C28" s="166"/>
      <c r="G28" s="150"/>
      <c r="H28" s="150"/>
      <c r="I28" s="150" t="str">
        <f>"评估人员："&amp;封面!G22</f>
        <v>评估人员：</v>
      </c>
      <c r="J28" s="150"/>
      <c r="K28" s="150"/>
    </row>
    <row r="29" customHeight="1" spans="1:11">
      <c r="A29" s="139" t="str">
        <f>CONCATENATE(封面!D13,封面!F13,封面!G13,封面!H13,封面!I13,封面!J13,封面!K13)</f>
        <v>填表日期：2023年11月7日</v>
      </c>
      <c r="G29" s="150"/>
      <c r="H29" s="150"/>
      <c r="I29" s="150"/>
      <c r="J29" s="150"/>
      <c r="K29" s="150"/>
    </row>
  </sheetData>
  <mergeCells count="5">
    <mergeCell ref="A2:L2"/>
    <mergeCell ref="A3:L3"/>
    <mergeCell ref="A25:B25"/>
    <mergeCell ref="A26:B26"/>
    <mergeCell ref="A27:B27"/>
  </mergeCells>
  <hyperlinks>
    <hyperlink ref="A1" location="索引目录!D33" display="返回索引页"/>
    <hyperlink ref="B1" location="长期投资汇总!B9" display="返回"/>
  </hyperlinks>
  <printOptions horizontalCentered="1"/>
  <pageMargins left="0.354166666666667" right="0.354166666666667" top="0.786805555555556" bottom="0.786805555555556" header="1.0625" footer="0.511805555555556"/>
  <pageSetup paperSize="9" scale="89" fitToHeight="0" orientation="landscape"/>
  <headerFooter alignWithMargins="0">
    <oddHeader>&amp;R&amp;"宋体,常规"&amp;10表&amp;"Times New Roman,常规"4-6
&amp;"宋体,常规"共&amp;"Times New Roman,常规"&amp;N&amp;"宋体,常规"页第&amp;"Times New Roman,常规"&amp;P&amp;"宋体,常规"页</oddHead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M32"/>
  <sheetViews>
    <sheetView topLeftCell="A4" workbookViewId="0">
      <selection activeCell="L19" sqref="L19"/>
    </sheetView>
  </sheetViews>
  <sheetFormatPr defaultColWidth="9" defaultRowHeight="15.75"/>
  <cols>
    <col min="1" max="1" width="4.41666666666667" style="259" customWidth="1"/>
    <col min="2" max="2" width="14.1666666666667" style="139" customWidth="1"/>
    <col min="3" max="3" width="4.66666666666667" style="139" customWidth="1"/>
    <col min="4" max="4" width="8" style="139" customWidth="1"/>
    <col min="5" max="5" width="7.66666666666667" style="139" customWidth="1"/>
    <col min="6" max="6" width="9.58333333333333" style="139" customWidth="1"/>
    <col min="7" max="7" width="11.6666666666667" style="139" customWidth="1"/>
    <col min="8" max="8" width="13.9166666666667" style="718" customWidth="1" outlineLevel="1"/>
    <col min="9" max="9" width="13.9166666666667" style="728" customWidth="1" outlineLevel="1"/>
    <col min="10" max="10" width="13.9166666666667" style="718" customWidth="1"/>
    <col min="11" max="11" width="13.6666666666667" style="718" customWidth="1"/>
    <col min="12" max="12" width="7.16666666666667" style="139" customWidth="1"/>
    <col min="13" max="13" width="7.08333333333333" style="139" customWidth="1"/>
  </cols>
  <sheetData>
    <row r="1" spans="1:2">
      <c r="A1" s="209" t="s">
        <v>1060</v>
      </c>
      <c r="B1" s="210" t="s">
        <v>1061</v>
      </c>
    </row>
    <row r="2" ht="23.25" spans="1:13">
      <c r="A2" s="149" t="s">
        <v>1117</v>
      </c>
      <c r="B2" s="149"/>
      <c r="C2" s="149"/>
      <c r="D2" s="149"/>
      <c r="E2" s="149"/>
      <c r="F2" s="149"/>
      <c r="G2" s="149"/>
      <c r="H2" s="149"/>
      <c r="I2" s="149"/>
      <c r="J2" s="149"/>
      <c r="K2" s="149"/>
      <c r="L2" s="149"/>
      <c r="M2" s="149"/>
    </row>
    <row r="3" spans="1:13">
      <c r="A3" s="233" t="str">
        <f>CONCATENATE(封面!D9,封面!F9,封面!G9,封面!H9,封面!I9,封面!J9,封面!K9)</f>
        <v>评估基准日：2023年9月30日</v>
      </c>
      <c r="B3" s="233"/>
      <c r="C3" s="233"/>
      <c r="D3" s="233"/>
      <c r="E3" s="233"/>
      <c r="F3" s="233"/>
      <c r="G3" s="138"/>
      <c r="H3" s="138"/>
      <c r="I3" s="138"/>
      <c r="J3" s="138"/>
      <c r="K3" s="138"/>
      <c r="L3" s="138"/>
      <c r="M3" s="138"/>
    </row>
    <row r="4" spans="1:13">
      <c r="A4" s="259" t="str">
        <f>封面!D7&amp;封面!F7</f>
        <v>产权持有人：杭州汽轮新能源有限公司</v>
      </c>
      <c r="M4" s="235" t="s">
        <v>1027</v>
      </c>
    </row>
    <row r="5" spans="1:13">
      <c r="A5" s="729" t="s">
        <v>183</v>
      </c>
      <c r="B5" s="270" t="s">
        <v>312</v>
      </c>
      <c r="C5" s="272" t="s">
        <v>1118</v>
      </c>
      <c r="D5" s="730" t="s">
        <v>314</v>
      </c>
      <c r="E5" s="270" t="s">
        <v>315</v>
      </c>
      <c r="F5" s="731" t="s">
        <v>1119</v>
      </c>
      <c r="G5" s="268" t="s">
        <v>1120</v>
      </c>
      <c r="H5" s="732" t="s">
        <v>264</v>
      </c>
      <c r="I5" s="154" t="s">
        <v>292</v>
      </c>
      <c r="J5" s="732" t="s">
        <v>265</v>
      </c>
      <c r="K5" s="732" t="s">
        <v>266</v>
      </c>
      <c r="L5" s="270" t="s">
        <v>303</v>
      </c>
      <c r="M5" s="270" t="s">
        <v>186</v>
      </c>
    </row>
    <row r="6" spans="1:13">
      <c r="A6" s="186" t="str">
        <f>IF(B6="","",COUNT(A$5:A5)+1)</f>
        <v/>
      </c>
      <c r="B6" s="164"/>
      <c r="C6" s="164"/>
      <c r="D6" s="733"/>
      <c r="E6" s="164"/>
      <c r="F6" s="164"/>
      <c r="G6" s="721"/>
      <c r="H6" s="720"/>
      <c r="I6" s="735"/>
      <c r="J6" s="720" t="str">
        <f>IF(B6="","",H6+I6)</f>
        <v/>
      </c>
      <c r="K6" s="726" t="str">
        <f>IF(B6="","",IF(BB$3="是",E6*G6,0))</f>
        <v/>
      </c>
      <c r="L6" s="721" t="str">
        <f>IFERROR((K6-J6)/J6*100,"")</f>
        <v/>
      </c>
      <c r="M6" s="164"/>
    </row>
    <row r="7" spans="1:13">
      <c r="A7" s="186" t="str">
        <f>IF(B7="","",COUNT(A$5:A6)+1)</f>
        <v/>
      </c>
      <c r="B7" s="267" t="s">
        <v>1057</v>
      </c>
      <c r="C7" s="267" t="s">
        <v>1057</v>
      </c>
      <c r="D7" s="734" t="s">
        <v>1057</v>
      </c>
      <c r="E7" s="270"/>
      <c r="F7" s="270"/>
      <c r="G7" s="277"/>
      <c r="H7" s="720"/>
      <c r="I7" s="735"/>
      <c r="J7" s="720" t="str">
        <f t="shared" ref="J7:J25" si="0">IF(B7="","",H7+I7)</f>
        <v/>
      </c>
      <c r="K7" s="726" t="str">
        <f t="shared" ref="K7:K25" si="1">IF(B7="","",IF(BB$3="是",E7*G7,0))</f>
        <v/>
      </c>
      <c r="L7" s="721" t="str">
        <f t="shared" ref="L7:L28" si="2">IFERROR((K7-J7)/J7*100,"")</f>
        <v/>
      </c>
      <c r="M7" s="164" t="s">
        <v>1057</v>
      </c>
    </row>
    <row r="8" spans="1:13">
      <c r="A8" s="186" t="str">
        <f>IF(B8="","",COUNT(A$5:A7)+1)</f>
        <v/>
      </c>
      <c r="B8" s="267" t="s">
        <v>1057</v>
      </c>
      <c r="C8" s="267" t="s">
        <v>1057</v>
      </c>
      <c r="D8" s="734" t="s">
        <v>1057</v>
      </c>
      <c r="E8" s="270"/>
      <c r="F8" s="270"/>
      <c r="G8" s="277"/>
      <c r="H8" s="720"/>
      <c r="I8" s="735"/>
      <c r="J8" s="720" t="str">
        <f t="shared" si="0"/>
        <v/>
      </c>
      <c r="K8" s="726" t="str">
        <f t="shared" si="1"/>
        <v/>
      </c>
      <c r="L8" s="721" t="str">
        <f t="shared" si="2"/>
        <v/>
      </c>
      <c r="M8" s="164" t="s">
        <v>1057</v>
      </c>
    </row>
    <row r="9" spans="1:13">
      <c r="A9" s="186" t="str">
        <f>IF(B9="","",COUNT(A$5:A8)+1)</f>
        <v/>
      </c>
      <c r="B9" s="267" t="s">
        <v>1057</v>
      </c>
      <c r="C9" s="267" t="s">
        <v>1057</v>
      </c>
      <c r="D9" s="734" t="s">
        <v>1057</v>
      </c>
      <c r="E9" s="270"/>
      <c r="F9" s="270"/>
      <c r="G9" s="277"/>
      <c r="H9" s="720"/>
      <c r="I9" s="735"/>
      <c r="J9" s="720" t="str">
        <f t="shared" si="0"/>
        <v/>
      </c>
      <c r="K9" s="726" t="str">
        <f t="shared" si="1"/>
        <v/>
      </c>
      <c r="L9" s="721" t="str">
        <f t="shared" si="2"/>
        <v/>
      </c>
      <c r="M9" s="164" t="s">
        <v>1057</v>
      </c>
    </row>
    <row r="10" spans="1:13">
      <c r="A10" s="186" t="str">
        <f>IF(B10="","",COUNT(A$5:A9)+1)</f>
        <v/>
      </c>
      <c r="B10" s="267" t="s">
        <v>1057</v>
      </c>
      <c r="C10" s="267" t="s">
        <v>1057</v>
      </c>
      <c r="D10" s="734" t="s">
        <v>1057</v>
      </c>
      <c r="E10" s="270"/>
      <c r="F10" s="270"/>
      <c r="G10" s="277"/>
      <c r="H10" s="720"/>
      <c r="I10" s="735"/>
      <c r="J10" s="720" t="str">
        <f t="shared" si="0"/>
        <v/>
      </c>
      <c r="K10" s="726" t="str">
        <f t="shared" si="1"/>
        <v/>
      </c>
      <c r="L10" s="721" t="str">
        <f t="shared" si="2"/>
        <v/>
      </c>
      <c r="M10" s="164" t="s">
        <v>1057</v>
      </c>
    </row>
    <row r="11" spans="1:13">
      <c r="A11" s="186" t="str">
        <f>IF(B11="","",COUNT(A$5:A10)+1)</f>
        <v/>
      </c>
      <c r="B11" s="267" t="s">
        <v>1057</v>
      </c>
      <c r="C11" s="267" t="s">
        <v>1057</v>
      </c>
      <c r="D11" s="734" t="s">
        <v>1057</v>
      </c>
      <c r="E11" s="270"/>
      <c r="F11" s="270"/>
      <c r="G11" s="277"/>
      <c r="H11" s="720"/>
      <c r="I11" s="735"/>
      <c r="J11" s="720" t="str">
        <f t="shared" si="0"/>
        <v/>
      </c>
      <c r="K11" s="726" t="str">
        <f t="shared" si="1"/>
        <v/>
      </c>
      <c r="L11" s="721" t="str">
        <f t="shared" si="2"/>
        <v/>
      </c>
      <c r="M11" s="164" t="s">
        <v>1057</v>
      </c>
    </row>
    <row r="12" spans="1:13">
      <c r="A12" s="186" t="str">
        <f>IF(B12="","",COUNT(A$5:A11)+1)</f>
        <v/>
      </c>
      <c r="B12" s="267" t="s">
        <v>1057</v>
      </c>
      <c r="C12" s="267" t="s">
        <v>1057</v>
      </c>
      <c r="D12" s="734" t="s">
        <v>1057</v>
      </c>
      <c r="E12" s="270"/>
      <c r="F12" s="270"/>
      <c r="G12" s="277"/>
      <c r="H12" s="720"/>
      <c r="I12" s="735"/>
      <c r="J12" s="720" t="str">
        <f t="shared" si="0"/>
        <v/>
      </c>
      <c r="K12" s="726" t="str">
        <f t="shared" si="1"/>
        <v/>
      </c>
      <c r="L12" s="721" t="str">
        <f t="shared" si="2"/>
        <v/>
      </c>
      <c r="M12" s="164" t="s">
        <v>1057</v>
      </c>
    </row>
    <row r="13" spans="1:13">
      <c r="A13" s="186" t="str">
        <f>IF(B13="","",COUNT(A$5:A12)+1)</f>
        <v/>
      </c>
      <c r="B13" s="267" t="s">
        <v>1057</v>
      </c>
      <c r="C13" s="267" t="s">
        <v>1057</v>
      </c>
      <c r="D13" s="734" t="s">
        <v>1057</v>
      </c>
      <c r="E13" s="270"/>
      <c r="F13" s="270"/>
      <c r="G13" s="277"/>
      <c r="H13" s="720"/>
      <c r="I13" s="735"/>
      <c r="J13" s="720" t="str">
        <f t="shared" si="0"/>
        <v/>
      </c>
      <c r="K13" s="726" t="str">
        <f t="shared" si="1"/>
        <v/>
      </c>
      <c r="L13" s="721" t="str">
        <f t="shared" si="2"/>
        <v/>
      </c>
      <c r="M13" s="164" t="s">
        <v>1057</v>
      </c>
    </row>
    <row r="14" spans="1:13">
      <c r="A14" s="186" t="str">
        <f>IF(B14="","",COUNT(A$5:A13)+1)</f>
        <v/>
      </c>
      <c r="B14" s="267" t="s">
        <v>1057</v>
      </c>
      <c r="C14" s="267" t="s">
        <v>1057</v>
      </c>
      <c r="D14" s="734" t="s">
        <v>1057</v>
      </c>
      <c r="E14" s="270"/>
      <c r="F14" s="270"/>
      <c r="G14" s="277"/>
      <c r="H14" s="720"/>
      <c r="I14" s="735"/>
      <c r="J14" s="720" t="str">
        <f t="shared" si="0"/>
        <v/>
      </c>
      <c r="K14" s="726" t="str">
        <f t="shared" si="1"/>
        <v/>
      </c>
      <c r="L14" s="721" t="str">
        <f t="shared" si="2"/>
        <v/>
      </c>
      <c r="M14" s="164" t="s">
        <v>1057</v>
      </c>
    </row>
    <row r="15" spans="1:13">
      <c r="A15" s="186" t="str">
        <f>IF(B15="","",COUNT(A$5:A14)+1)</f>
        <v/>
      </c>
      <c r="B15" s="267" t="s">
        <v>1057</v>
      </c>
      <c r="C15" s="267" t="s">
        <v>1057</v>
      </c>
      <c r="D15" s="734" t="s">
        <v>1057</v>
      </c>
      <c r="E15" s="270"/>
      <c r="F15" s="270"/>
      <c r="G15" s="277"/>
      <c r="H15" s="720"/>
      <c r="I15" s="735"/>
      <c r="J15" s="720" t="str">
        <f t="shared" si="0"/>
        <v/>
      </c>
      <c r="K15" s="726" t="str">
        <f t="shared" si="1"/>
        <v/>
      </c>
      <c r="L15" s="721" t="str">
        <f t="shared" si="2"/>
        <v/>
      </c>
      <c r="M15" s="164" t="s">
        <v>1057</v>
      </c>
    </row>
    <row r="16" spans="1:13">
      <c r="A16" s="186" t="str">
        <f>IF(B16="","",COUNT(A$5:A15)+1)</f>
        <v/>
      </c>
      <c r="B16" s="267" t="s">
        <v>1057</v>
      </c>
      <c r="C16" s="267" t="s">
        <v>1057</v>
      </c>
      <c r="D16" s="734" t="s">
        <v>1057</v>
      </c>
      <c r="E16" s="270"/>
      <c r="F16" s="270"/>
      <c r="G16" s="277"/>
      <c r="H16" s="720"/>
      <c r="I16" s="735"/>
      <c r="J16" s="720" t="str">
        <f t="shared" si="0"/>
        <v/>
      </c>
      <c r="K16" s="726" t="str">
        <f t="shared" si="1"/>
        <v/>
      </c>
      <c r="L16" s="721" t="str">
        <f t="shared" si="2"/>
        <v/>
      </c>
      <c r="M16" s="164" t="s">
        <v>1057</v>
      </c>
    </row>
    <row r="17" spans="1:13">
      <c r="A17" s="186" t="str">
        <f>IF(B17="","",COUNT(A$5:A16)+1)</f>
        <v/>
      </c>
      <c r="B17" s="267" t="s">
        <v>1057</v>
      </c>
      <c r="C17" s="267" t="s">
        <v>1057</v>
      </c>
      <c r="D17" s="734" t="s">
        <v>1057</v>
      </c>
      <c r="E17" s="270"/>
      <c r="F17" s="270"/>
      <c r="G17" s="277"/>
      <c r="H17" s="720"/>
      <c r="I17" s="735"/>
      <c r="J17" s="720" t="str">
        <f t="shared" si="0"/>
        <v/>
      </c>
      <c r="K17" s="726" t="str">
        <f t="shared" si="1"/>
        <v/>
      </c>
      <c r="L17" s="721" t="str">
        <f t="shared" si="2"/>
        <v/>
      </c>
      <c r="M17" s="164" t="s">
        <v>1057</v>
      </c>
    </row>
    <row r="18" spans="1:13">
      <c r="A18" s="186" t="str">
        <f>IF(B18="","",COUNT(A$5:A17)+1)</f>
        <v/>
      </c>
      <c r="B18" s="267" t="s">
        <v>1057</v>
      </c>
      <c r="C18" s="267" t="s">
        <v>1057</v>
      </c>
      <c r="D18" s="734" t="s">
        <v>1057</v>
      </c>
      <c r="E18" s="270"/>
      <c r="F18" s="270"/>
      <c r="G18" s="277"/>
      <c r="H18" s="720"/>
      <c r="I18" s="735"/>
      <c r="J18" s="720" t="str">
        <f t="shared" si="0"/>
        <v/>
      </c>
      <c r="K18" s="726" t="str">
        <f t="shared" si="1"/>
        <v/>
      </c>
      <c r="L18" s="721" t="str">
        <f t="shared" si="2"/>
        <v/>
      </c>
      <c r="M18" s="164" t="s">
        <v>1057</v>
      </c>
    </row>
    <row r="19" spans="1:13">
      <c r="A19" s="186" t="str">
        <f>IF(B19="","",COUNT(A$5:A18)+1)</f>
        <v/>
      </c>
      <c r="B19" s="267" t="s">
        <v>1057</v>
      </c>
      <c r="C19" s="267" t="s">
        <v>1057</v>
      </c>
      <c r="D19" s="734" t="s">
        <v>1057</v>
      </c>
      <c r="E19" s="270"/>
      <c r="F19" s="270"/>
      <c r="G19" s="277"/>
      <c r="H19" s="720"/>
      <c r="I19" s="735"/>
      <c r="J19" s="720" t="str">
        <f t="shared" si="0"/>
        <v/>
      </c>
      <c r="K19" s="726" t="str">
        <f t="shared" si="1"/>
        <v/>
      </c>
      <c r="L19" s="721" t="str">
        <f t="shared" si="2"/>
        <v/>
      </c>
      <c r="M19" s="164" t="s">
        <v>1057</v>
      </c>
    </row>
    <row r="20" spans="1:13">
      <c r="A20" s="186" t="str">
        <f>IF(B20="","",COUNT(A$5:A19)+1)</f>
        <v/>
      </c>
      <c r="B20" s="267" t="s">
        <v>1057</v>
      </c>
      <c r="C20" s="267" t="s">
        <v>1057</v>
      </c>
      <c r="D20" s="734" t="s">
        <v>1057</v>
      </c>
      <c r="E20" s="270"/>
      <c r="F20" s="270"/>
      <c r="G20" s="277"/>
      <c r="H20" s="720"/>
      <c r="I20" s="735"/>
      <c r="J20" s="720" t="str">
        <f t="shared" si="0"/>
        <v/>
      </c>
      <c r="K20" s="726" t="str">
        <f t="shared" si="1"/>
        <v/>
      </c>
      <c r="L20" s="721" t="str">
        <f t="shared" si="2"/>
        <v/>
      </c>
      <c r="M20" s="164" t="s">
        <v>1057</v>
      </c>
    </row>
    <row r="21" spans="1:13">
      <c r="A21" s="186" t="str">
        <f>IF(B21="","",COUNT(A$5:A20)+1)</f>
        <v/>
      </c>
      <c r="B21" s="267" t="s">
        <v>1057</v>
      </c>
      <c r="C21" s="267" t="s">
        <v>1057</v>
      </c>
      <c r="D21" s="734" t="s">
        <v>1057</v>
      </c>
      <c r="E21" s="270"/>
      <c r="F21" s="270"/>
      <c r="G21" s="277"/>
      <c r="H21" s="720"/>
      <c r="I21" s="735"/>
      <c r="J21" s="720" t="str">
        <f t="shared" si="0"/>
        <v/>
      </c>
      <c r="K21" s="726" t="str">
        <f t="shared" si="1"/>
        <v/>
      </c>
      <c r="L21" s="721" t="str">
        <f t="shared" si="2"/>
        <v/>
      </c>
      <c r="M21" s="164" t="s">
        <v>1057</v>
      </c>
    </row>
    <row r="22" spans="1:13">
      <c r="A22" s="186" t="str">
        <f>IF(B22="","",COUNT(A$5:A21)+1)</f>
        <v/>
      </c>
      <c r="B22" s="267" t="s">
        <v>1057</v>
      </c>
      <c r="C22" s="267" t="s">
        <v>1057</v>
      </c>
      <c r="D22" s="734" t="s">
        <v>1057</v>
      </c>
      <c r="E22" s="270"/>
      <c r="F22" s="270"/>
      <c r="G22" s="277"/>
      <c r="H22" s="720"/>
      <c r="I22" s="735"/>
      <c r="J22" s="720" t="str">
        <f t="shared" si="0"/>
        <v/>
      </c>
      <c r="K22" s="726" t="str">
        <f t="shared" si="1"/>
        <v/>
      </c>
      <c r="L22" s="721" t="str">
        <f t="shared" si="2"/>
        <v/>
      </c>
      <c r="M22" s="164" t="s">
        <v>1057</v>
      </c>
    </row>
    <row r="23" spans="1:13">
      <c r="A23" s="186" t="str">
        <f>IF(B23="","",COUNT(A$5:A22)+1)</f>
        <v/>
      </c>
      <c r="B23" s="267" t="s">
        <v>1057</v>
      </c>
      <c r="C23" s="267" t="s">
        <v>1057</v>
      </c>
      <c r="D23" s="734" t="s">
        <v>1057</v>
      </c>
      <c r="E23" s="270"/>
      <c r="F23" s="270"/>
      <c r="G23" s="277"/>
      <c r="H23" s="720"/>
      <c r="I23" s="735"/>
      <c r="J23" s="720" t="str">
        <f t="shared" si="0"/>
        <v/>
      </c>
      <c r="K23" s="726" t="str">
        <f t="shared" si="1"/>
        <v/>
      </c>
      <c r="L23" s="721" t="str">
        <f t="shared" si="2"/>
        <v/>
      </c>
      <c r="M23" s="164" t="s">
        <v>1057</v>
      </c>
    </row>
    <row r="24" spans="1:13">
      <c r="A24" s="186" t="str">
        <f>IF(B24="","",COUNT(A$5:A23)+1)</f>
        <v/>
      </c>
      <c r="B24" s="267" t="s">
        <v>1057</v>
      </c>
      <c r="C24" s="267" t="s">
        <v>1057</v>
      </c>
      <c r="D24" s="734" t="s">
        <v>1057</v>
      </c>
      <c r="E24" s="270"/>
      <c r="F24" s="270"/>
      <c r="G24" s="277"/>
      <c r="H24" s="720"/>
      <c r="I24" s="735"/>
      <c r="J24" s="720" t="str">
        <f t="shared" si="0"/>
        <v/>
      </c>
      <c r="K24" s="726" t="str">
        <f t="shared" si="1"/>
        <v/>
      </c>
      <c r="L24" s="721" t="str">
        <f t="shared" si="2"/>
        <v/>
      </c>
      <c r="M24" s="164" t="s">
        <v>1057</v>
      </c>
    </row>
    <row r="25" spans="1:13">
      <c r="A25" s="186" t="str">
        <f>IF(B25="","",COUNT(A$5:A24)+1)</f>
        <v/>
      </c>
      <c r="B25" s="267" t="s">
        <v>1057</v>
      </c>
      <c r="C25" s="267" t="s">
        <v>1057</v>
      </c>
      <c r="D25" s="734" t="s">
        <v>1057</v>
      </c>
      <c r="E25" s="270"/>
      <c r="F25" s="270"/>
      <c r="G25" s="277"/>
      <c r="H25" s="720"/>
      <c r="I25" s="735"/>
      <c r="J25" s="720" t="str">
        <f t="shared" si="0"/>
        <v/>
      </c>
      <c r="K25" s="726" t="str">
        <f t="shared" si="1"/>
        <v/>
      </c>
      <c r="L25" s="721" t="str">
        <f t="shared" si="2"/>
        <v/>
      </c>
      <c r="M25" s="164" t="s">
        <v>1057</v>
      </c>
    </row>
    <row r="26" spans="1:13">
      <c r="A26" s="156" t="s">
        <v>337</v>
      </c>
      <c r="B26" s="156"/>
      <c r="C26" s="156"/>
      <c r="D26" s="157"/>
      <c r="E26" s="156"/>
      <c r="F26" s="156"/>
      <c r="G26" s="721"/>
      <c r="H26" s="720">
        <f>SUM(H6:H25)</f>
        <v>0</v>
      </c>
      <c r="I26" s="735"/>
      <c r="J26" s="720">
        <f>SUM(J6:J25)</f>
        <v>0</v>
      </c>
      <c r="K26" s="720">
        <f>SUM(K6:K25)</f>
        <v>0</v>
      </c>
      <c r="L26" s="721" t="str">
        <f t="shared" si="2"/>
        <v/>
      </c>
      <c r="M26" s="164"/>
    </row>
    <row r="27" spans="1:13">
      <c r="A27" s="152" t="s">
        <v>1121</v>
      </c>
      <c r="B27" s="156"/>
      <c r="C27" s="156"/>
      <c r="D27" s="157"/>
      <c r="E27" s="156"/>
      <c r="F27" s="156"/>
      <c r="G27" s="721"/>
      <c r="H27" s="720"/>
      <c r="I27" s="735"/>
      <c r="J27" s="720">
        <f>H27+I27</f>
        <v>0</v>
      </c>
      <c r="K27" s="720"/>
      <c r="L27" s="721" t="str">
        <f t="shared" si="2"/>
        <v/>
      </c>
      <c r="M27" s="164"/>
    </row>
    <row r="28" spans="1:13">
      <c r="A28" s="156" t="s">
        <v>353</v>
      </c>
      <c r="B28" s="156"/>
      <c r="C28" s="156"/>
      <c r="D28" s="156"/>
      <c r="E28" s="156"/>
      <c r="F28" s="156"/>
      <c r="G28" s="721"/>
      <c r="H28" s="720">
        <f>H26-H27</f>
        <v>0</v>
      </c>
      <c r="I28" s="735"/>
      <c r="J28" s="720">
        <f>J26-J27</f>
        <v>0</v>
      </c>
      <c r="K28" s="720">
        <f>K26-K27</f>
        <v>0</v>
      </c>
      <c r="L28" s="721" t="str">
        <f t="shared" si="2"/>
        <v/>
      </c>
      <c r="M28" s="164"/>
    </row>
    <row r="29" spans="1:11">
      <c r="A29" s="173" t="str">
        <f>封面!D11&amp;封面!G11</f>
        <v>产权持有单位填表人：丁旭伟</v>
      </c>
      <c r="K29" s="727" t="str">
        <f>"评估人员："&amp;封面!G22</f>
        <v>评估人员：</v>
      </c>
    </row>
    <row r="30" spans="1:1">
      <c r="A30" s="173" t="str">
        <f>CONCATENATE(封面!D13,封面!F13,封面!G13,封面!H13,封面!I13,封面!J13,封面!K13)</f>
        <v>填表日期：2023年11月7日</v>
      </c>
    </row>
    <row r="31" spans="2:11">
      <c r="B31" s="219"/>
      <c r="H31" s="723"/>
      <c r="I31" s="736"/>
      <c r="J31" s="723"/>
      <c r="K31" s="723"/>
    </row>
    <row r="32" spans="2:11">
      <c r="B32" s="219"/>
      <c r="H32" s="723"/>
      <c r="I32" s="736"/>
      <c r="J32" s="723"/>
      <c r="K32" s="723"/>
    </row>
  </sheetData>
  <mergeCells count="5">
    <mergeCell ref="A2:M2"/>
    <mergeCell ref="A3:M3"/>
    <mergeCell ref="A26:C26"/>
    <mergeCell ref="A27:C27"/>
    <mergeCell ref="A28:C28"/>
  </mergeCells>
  <hyperlinks>
    <hyperlink ref="A1" location="索引目录!D33" display="返回索引页"/>
    <hyperlink ref="B1" location="非流动资产评估汇总!B18" display="返回"/>
  </hyperlinks>
  <pageMargins left="0.707638888888889" right="0.707638888888889" top="0.747916666666667" bottom="0.747916666666667" header="0.313888888888889" footer="0.313888888888889"/>
  <pageSetup paperSize="9" scale="94" orientation="landscape"/>
  <headerFooter>
    <oddHeader>&amp;R&amp;"宋体,常规"表&amp;"Times New Roman,常规"4-7
&amp;"宋体,常规"共&amp;"Times New Roman,常规"&amp;N&amp;"宋体,常规"页第&amp;"Times New Roman,常规"&amp;P&amp;"宋体,常规"页</oddHeader>
  </headerFooter>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sheetPr>
  <dimension ref="A1:L32"/>
  <sheetViews>
    <sheetView topLeftCell="A16" workbookViewId="0">
      <selection activeCell="L19" sqref="L19"/>
    </sheetView>
  </sheetViews>
  <sheetFormatPr defaultColWidth="9" defaultRowHeight="15.75"/>
  <cols>
    <col min="1" max="1" width="4.41666666666667" style="259" customWidth="1"/>
    <col min="2" max="2" width="26.5" style="139" customWidth="1"/>
    <col min="3" max="3" width="9" style="139"/>
    <col min="4" max="4" width="6.16666666666667" style="139" customWidth="1"/>
    <col min="5" max="5" width="8.66666666666667" style="139" customWidth="1"/>
    <col min="6" max="6" width="14.5" style="139" customWidth="1"/>
    <col min="7" max="8" width="11" style="718" customWidth="1" outlineLevel="1"/>
    <col min="9" max="10" width="12.5833333333333" style="718" customWidth="1"/>
    <col min="11" max="11" width="8.58333333333333" style="139" customWidth="1"/>
    <col min="12" max="12" width="5.5" style="139" customWidth="1"/>
  </cols>
  <sheetData>
    <row r="1" spans="1:2">
      <c r="A1" s="209" t="s">
        <v>1060</v>
      </c>
      <c r="B1" s="210" t="s">
        <v>1061</v>
      </c>
    </row>
    <row r="2" ht="22.5" spans="1:12">
      <c r="A2" s="148" t="s">
        <v>1122</v>
      </c>
      <c r="B2" s="149"/>
      <c r="C2" s="149"/>
      <c r="D2" s="149"/>
      <c r="E2" s="149"/>
      <c r="F2" s="149"/>
      <c r="G2" s="149"/>
      <c r="H2" s="149"/>
      <c r="I2" s="149"/>
      <c r="J2" s="149"/>
      <c r="K2" s="149"/>
      <c r="L2" s="149"/>
    </row>
    <row r="3" spans="1:12">
      <c r="A3" s="233" t="str">
        <f>CONCATENATE(封面!D9,封面!F9,封面!G9,封面!H9,封面!I9,封面!J9,封面!K9)</f>
        <v>评估基准日：2023年9月30日</v>
      </c>
      <c r="B3" s="233"/>
      <c r="C3" s="233"/>
      <c r="D3" s="233"/>
      <c r="E3" s="233"/>
      <c r="F3" s="138"/>
      <c r="G3" s="138"/>
      <c r="H3" s="138"/>
      <c r="I3" s="138"/>
      <c r="J3" s="138"/>
      <c r="K3" s="138"/>
      <c r="L3" s="138"/>
    </row>
    <row r="4" spans="1:12">
      <c r="A4" s="259" t="str">
        <f>封面!D7&amp;封面!F7</f>
        <v>产权持有人：杭州汽轮新能源有限公司</v>
      </c>
      <c r="L4" s="235" t="s">
        <v>1027</v>
      </c>
    </row>
    <row r="5" spans="1:12">
      <c r="A5" s="262" t="s">
        <v>1063</v>
      </c>
      <c r="B5" s="282" t="s">
        <v>1123</v>
      </c>
      <c r="C5" s="282" t="s">
        <v>1124</v>
      </c>
      <c r="D5" s="278" t="s">
        <v>1125</v>
      </c>
      <c r="E5" s="278" t="s">
        <v>1126</v>
      </c>
      <c r="F5" s="282" t="s">
        <v>1127</v>
      </c>
      <c r="G5" s="719" t="s">
        <v>264</v>
      </c>
      <c r="H5" s="154" t="s">
        <v>292</v>
      </c>
      <c r="I5" s="719" t="s">
        <v>265</v>
      </c>
      <c r="J5" s="725" t="s">
        <v>266</v>
      </c>
      <c r="K5" s="278" t="s">
        <v>293</v>
      </c>
      <c r="L5" s="278" t="s">
        <v>1050</v>
      </c>
    </row>
    <row r="6" spans="1:12">
      <c r="A6" s="186" t="str">
        <f>IF(B6="","",COUNT(A$5:A5)+1)</f>
        <v/>
      </c>
      <c r="B6" s="267" t="s">
        <v>1057</v>
      </c>
      <c r="C6" s="267" t="s">
        <v>1057</v>
      </c>
      <c r="D6" s="270" t="s">
        <v>1057</v>
      </c>
      <c r="E6" s="271" t="s">
        <v>1057</v>
      </c>
      <c r="F6" s="277" t="s">
        <v>1057</v>
      </c>
      <c r="G6" s="720"/>
      <c r="H6" s="720"/>
      <c r="I6" s="720" t="str">
        <f>IF(B6="","",G6+H6)</f>
        <v/>
      </c>
      <c r="J6" s="726" t="str">
        <f>IF(B6="","",IF($BB$3="是",I6,0))</f>
        <v/>
      </c>
      <c r="K6" s="721" t="str">
        <f>IFERROR((J6-I6)/I6*100,"")</f>
        <v/>
      </c>
      <c r="L6" s="164" t="s">
        <v>1057</v>
      </c>
    </row>
    <row r="7" spans="1:12">
      <c r="A7" s="186" t="str">
        <f>IF(B7="","",COUNT(A$5:A6)+1)</f>
        <v/>
      </c>
      <c r="B7" s="267" t="s">
        <v>1057</v>
      </c>
      <c r="C7" s="267" t="s">
        <v>1057</v>
      </c>
      <c r="D7" s="270" t="s">
        <v>1057</v>
      </c>
      <c r="E7" s="271" t="s">
        <v>1057</v>
      </c>
      <c r="F7" s="277" t="s">
        <v>1057</v>
      </c>
      <c r="G7" s="720"/>
      <c r="H7" s="720"/>
      <c r="I7" s="720" t="str">
        <f t="shared" ref="I7:I25" si="0">IF(B7="","",G7+H7)</f>
        <v/>
      </c>
      <c r="J7" s="726" t="str">
        <f t="shared" ref="J7:J25" si="1">IF(B7="","",IF($BB$3="是",I7,0))</f>
        <v/>
      </c>
      <c r="K7" s="721" t="str">
        <f t="shared" ref="K7:K28" si="2">IFERROR((J7-I7)/I7*100,"")</f>
        <v/>
      </c>
      <c r="L7" s="164" t="s">
        <v>1057</v>
      </c>
    </row>
    <row r="8" spans="1:12">
      <c r="A8" s="186" t="str">
        <f>IF(B8="","",COUNT(A$5:A7)+1)</f>
        <v/>
      </c>
      <c r="B8" s="267" t="s">
        <v>1057</v>
      </c>
      <c r="C8" s="267" t="s">
        <v>1057</v>
      </c>
      <c r="D8" s="270" t="s">
        <v>1057</v>
      </c>
      <c r="E8" s="271" t="s">
        <v>1057</v>
      </c>
      <c r="F8" s="277" t="s">
        <v>1057</v>
      </c>
      <c r="G8" s="720"/>
      <c r="H8" s="720"/>
      <c r="I8" s="720" t="str">
        <f t="shared" si="0"/>
        <v/>
      </c>
      <c r="J8" s="726" t="str">
        <f t="shared" si="1"/>
        <v/>
      </c>
      <c r="K8" s="721" t="str">
        <f t="shared" si="2"/>
        <v/>
      </c>
      <c r="L8" s="164" t="s">
        <v>1057</v>
      </c>
    </row>
    <row r="9" spans="1:12">
      <c r="A9" s="186" t="str">
        <f>IF(B9="","",COUNT(A$5:A8)+1)</f>
        <v/>
      </c>
      <c r="B9" s="267" t="s">
        <v>1057</v>
      </c>
      <c r="C9" s="267" t="s">
        <v>1057</v>
      </c>
      <c r="D9" s="270" t="s">
        <v>1057</v>
      </c>
      <c r="E9" s="271" t="s">
        <v>1057</v>
      </c>
      <c r="F9" s="277" t="s">
        <v>1057</v>
      </c>
      <c r="G9" s="720"/>
      <c r="H9" s="720"/>
      <c r="I9" s="720" t="str">
        <f t="shared" si="0"/>
        <v/>
      </c>
      <c r="J9" s="726" t="str">
        <f t="shared" si="1"/>
        <v/>
      </c>
      <c r="K9" s="721" t="str">
        <f t="shared" si="2"/>
        <v/>
      </c>
      <c r="L9" s="164" t="s">
        <v>1057</v>
      </c>
    </row>
    <row r="10" spans="1:12">
      <c r="A10" s="186" t="str">
        <f>IF(B10="","",COUNT(A$5:A9)+1)</f>
        <v/>
      </c>
      <c r="B10" s="267" t="s">
        <v>1057</v>
      </c>
      <c r="C10" s="267" t="s">
        <v>1057</v>
      </c>
      <c r="D10" s="270" t="s">
        <v>1057</v>
      </c>
      <c r="E10" s="271" t="s">
        <v>1057</v>
      </c>
      <c r="F10" s="277" t="s">
        <v>1057</v>
      </c>
      <c r="G10" s="720"/>
      <c r="H10" s="720"/>
      <c r="I10" s="720" t="str">
        <f t="shared" si="0"/>
        <v/>
      </c>
      <c r="J10" s="726" t="str">
        <f t="shared" si="1"/>
        <v/>
      </c>
      <c r="K10" s="721" t="str">
        <f t="shared" si="2"/>
        <v/>
      </c>
      <c r="L10" s="164" t="s">
        <v>1057</v>
      </c>
    </row>
    <row r="11" spans="1:12">
      <c r="A11" s="186" t="str">
        <f>IF(B11="","",COUNT(A$5:A10)+1)</f>
        <v/>
      </c>
      <c r="B11" s="267" t="s">
        <v>1057</v>
      </c>
      <c r="C11" s="267" t="s">
        <v>1057</v>
      </c>
      <c r="D11" s="270" t="s">
        <v>1057</v>
      </c>
      <c r="E11" s="271" t="s">
        <v>1057</v>
      </c>
      <c r="F11" s="277" t="s">
        <v>1057</v>
      </c>
      <c r="G11" s="720"/>
      <c r="H11" s="720"/>
      <c r="I11" s="720" t="str">
        <f t="shared" si="0"/>
        <v/>
      </c>
      <c r="J11" s="726" t="str">
        <f t="shared" si="1"/>
        <v/>
      </c>
      <c r="K11" s="721" t="str">
        <f t="shared" si="2"/>
        <v/>
      </c>
      <c r="L11" s="164" t="s">
        <v>1057</v>
      </c>
    </row>
    <row r="12" spans="1:12">
      <c r="A12" s="186" t="str">
        <f>IF(B12="","",COUNT(A$5:A11)+1)</f>
        <v/>
      </c>
      <c r="B12" s="267" t="s">
        <v>1057</v>
      </c>
      <c r="C12" s="267" t="s">
        <v>1057</v>
      </c>
      <c r="D12" s="270" t="s">
        <v>1057</v>
      </c>
      <c r="E12" s="271" t="s">
        <v>1057</v>
      </c>
      <c r="F12" s="277" t="s">
        <v>1057</v>
      </c>
      <c r="G12" s="720"/>
      <c r="H12" s="720"/>
      <c r="I12" s="720" t="str">
        <f t="shared" si="0"/>
        <v/>
      </c>
      <c r="J12" s="726" t="str">
        <f t="shared" si="1"/>
        <v/>
      </c>
      <c r="K12" s="721" t="str">
        <f t="shared" si="2"/>
        <v/>
      </c>
      <c r="L12" s="164" t="s">
        <v>1057</v>
      </c>
    </row>
    <row r="13" spans="1:12">
      <c r="A13" s="186" t="str">
        <f>IF(B13="","",COUNT(A$5:A12)+1)</f>
        <v/>
      </c>
      <c r="B13" s="267" t="s">
        <v>1057</v>
      </c>
      <c r="C13" s="267" t="s">
        <v>1057</v>
      </c>
      <c r="D13" s="270" t="s">
        <v>1057</v>
      </c>
      <c r="E13" s="271" t="s">
        <v>1057</v>
      </c>
      <c r="F13" s="277" t="s">
        <v>1057</v>
      </c>
      <c r="G13" s="720"/>
      <c r="H13" s="720"/>
      <c r="I13" s="720" t="str">
        <f t="shared" si="0"/>
        <v/>
      </c>
      <c r="J13" s="726" t="str">
        <f t="shared" si="1"/>
        <v/>
      </c>
      <c r="K13" s="721" t="str">
        <f t="shared" si="2"/>
        <v/>
      </c>
      <c r="L13" s="164" t="s">
        <v>1057</v>
      </c>
    </row>
    <row r="14" spans="1:12">
      <c r="A14" s="186" t="str">
        <f>IF(B14="","",COUNT(A$5:A13)+1)</f>
        <v/>
      </c>
      <c r="B14" s="267" t="s">
        <v>1057</v>
      </c>
      <c r="C14" s="267" t="s">
        <v>1057</v>
      </c>
      <c r="D14" s="270" t="s">
        <v>1057</v>
      </c>
      <c r="E14" s="271" t="s">
        <v>1057</v>
      </c>
      <c r="F14" s="277" t="s">
        <v>1057</v>
      </c>
      <c r="G14" s="720"/>
      <c r="H14" s="720"/>
      <c r="I14" s="720" t="str">
        <f t="shared" si="0"/>
        <v/>
      </c>
      <c r="J14" s="726" t="str">
        <f t="shared" si="1"/>
        <v/>
      </c>
      <c r="K14" s="721" t="str">
        <f t="shared" si="2"/>
        <v/>
      </c>
      <c r="L14" s="164" t="s">
        <v>1057</v>
      </c>
    </row>
    <row r="15" spans="1:12">
      <c r="A15" s="186" t="str">
        <f>IF(B15="","",COUNT(A$5:A14)+1)</f>
        <v/>
      </c>
      <c r="B15" s="267" t="s">
        <v>1057</v>
      </c>
      <c r="C15" s="267" t="s">
        <v>1057</v>
      </c>
      <c r="D15" s="270" t="s">
        <v>1057</v>
      </c>
      <c r="E15" s="271" t="s">
        <v>1057</v>
      </c>
      <c r="F15" s="277" t="s">
        <v>1057</v>
      </c>
      <c r="G15" s="720"/>
      <c r="H15" s="720"/>
      <c r="I15" s="720" t="str">
        <f t="shared" si="0"/>
        <v/>
      </c>
      <c r="J15" s="726" t="str">
        <f t="shared" si="1"/>
        <v/>
      </c>
      <c r="K15" s="721" t="str">
        <f t="shared" si="2"/>
        <v/>
      </c>
      <c r="L15" s="164" t="s">
        <v>1057</v>
      </c>
    </row>
    <row r="16" spans="1:12">
      <c r="A16" s="186" t="str">
        <f>IF(B16="","",COUNT(A$5:A15)+1)</f>
        <v/>
      </c>
      <c r="B16" s="267" t="s">
        <v>1057</v>
      </c>
      <c r="C16" s="267" t="s">
        <v>1057</v>
      </c>
      <c r="D16" s="270" t="s">
        <v>1057</v>
      </c>
      <c r="E16" s="271" t="s">
        <v>1057</v>
      </c>
      <c r="F16" s="277" t="s">
        <v>1057</v>
      </c>
      <c r="G16" s="720"/>
      <c r="H16" s="720"/>
      <c r="I16" s="720" t="str">
        <f t="shared" si="0"/>
        <v/>
      </c>
      <c r="J16" s="726" t="str">
        <f t="shared" si="1"/>
        <v/>
      </c>
      <c r="K16" s="721" t="str">
        <f t="shared" si="2"/>
        <v/>
      </c>
      <c r="L16" s="164" t="s">
        <v>1057</v>
      </c>
    </row>
    <row r="17" spans="1:12">
      <c r="A17" s="186" t="str">
        <f>IF(B17="","",COUNT(A$5:A16)+1)</f>
        <v/>
      </c>
      <c r="B17" s="267" t="s">
        <v>1057</v>
      </c>
      <c r="C17" s="267" t="s">
        <v>1057</v>
      </c>
      <c r="D17" s="270" t="s">
        <v>1057</v>
      </c>
      <c r="E17" s="271" t="s">
        <v>1057</v>
      </c>
      <c r="F17" s="277" t="s">
        <v>1057</v>
      </c>
      <c r="G17" s="720"/>
      <c r="H17" s="720"/>
      <c r="I17" s="720" t="str">
        <f t="shared" si="0"/>
        <v/>
      </c>
      <c r="J17" s="726" t="str">
        <f t="shared" si="1"/>
        <v/>
      </c>
      <c r="K17" s="721" t="str">
        <f t="shared" si="2"/>
        <v/>
      </c>
      <c r="L17" s="164" t="s">
        <v>1057</v>
      </c>
    </row>
    <row r="18" spans="1:12">
      <c r="A18" s="186" t="str">
        <f>IF(B18="","",COUNT(A$5:A17)+1)</f>
        <v/>
      </c>
      <c r="B18" s="267" t="s">
        <v>1057</v>
      </c>
      <c r="C18" s="267" t="s">
        <v>1057</v>
      </c>
      <c r="D18" s="270" t="s">
        <v>1057</v>
      </c>
      <c r="E18" s="271" t="s">
        <v>1057</v>
      </c>
      <c r="F18" s="277" t="s">
        <v>1057</v>
      </c>
      <c r="G18" s="720"/>
      <c r="H18" s="720"/>
      <c r="I18" s="720" t="str">
        <f t="shared" si="0"/>
        <v/>
      </c>
      <c r="J18" s="726" t="str">
        <f t="shared" si="1"/>
        <v/>
      </c>
      <c r="K18" s="721" t="str">
        <f t="shared" si="2"/>
        <v/>
      </c>
      <c r="L18" s="164" t="s">
        <v>1057</v>
      </c>
    </row>
    <row r="19" spans="1:12">
      <c r="A19" s="186" t="str">
        <f>IF(B19="","",COUNT(A$5:A18)+1)</f>
        <v/>
      </c>
      <c r="B19" s="267" t="s">
        <v>1057</v>
      </c>
      <c r="C19" s="267" t="s">
        <v>1057</v>
      </c>
      <c r="D19" s="270" t="s">
        <v>1057</v>
      </c>
      <c r="E19" s="271" t="s">
        <v>1057</v>
      </c>
      <c r="F19" s="277" t="s">
        <v>1057</v>
      </c>
      <c r="G19" s="720"/>
      <c r="H19" s="720"/>
      <c r="I19" s="720" t="str">
        <f t="shared" si="0"/>
        <v/>
      </c>
      <c r="J19" s="726" t="str">
        <f t="shared" si="1"/>
        <v/>
      </c>
      <c r="K19" s="721" t="str">
        <f t="shared" si="2"/>
        <v/>
      </c>
      <c r="L19" s="164" t="s">
        <v>1057</v>
      </c>
    </row>
    <row r="20" spans="1:12">
      <c r="A20" s="186" t="str">
        <f>IF(B20="","",COUNT(A$5:A19)+1)</f>
        <v/>
      </c>
      <c r="B20" s="267" t="s">
        <v>1057</v>
      </c>
      <c r="C20" s="267" t="s">
        <v>1057</v>
      </c>
      <c r="D20" s="270" t="s">
        <v>1057</v>
      </c>
      <c r="E20" s="271" t="s">
        <v>1057</v>
      </c>
      <c r="F20" s="277" t="s">
        <v>1057</v>
      </c>
      <c r="G20" s="720"/>
      <c r="H20" s="720"/>
      <c r="I20" s="720" t="str">
        <f t="shared" si="0"/>
        <v/>
      </c>
      <c r="J20" s="726" t="str">
        <f t="shared" si="1"/>
        <v/>
      </c>
      <c r="K20" s="721" t="str">
        <f t="shared" si="2"/>
        <v/>
      </c>
      <c r="L20" s="164" t="s">
        <v>1057</v>
      </c>
    </row>
    <row r="21" spans="1:12">
      <c r="A21" s="186" t="str">
        <f>IF(B21="","",COUNT(A$5:A20)+1)</f>
        <v/>
      </c>
      <c r="B21" s="267" t="s">
        <v>1057</v>
      </c>
      <c r="C21" s="267" t="s">
        <v>1057</v>
      </c>
      <c r="D21" s="270" t="s">
        <v>1057</v>
      </c>
      <c r="E21" s="271" t="s">
        <v>1057</v>
      </c>
      <c r="F21" s="277" t="s">
        <v>1057</v>
      </c>
      <c r="G21" s="720"/>
      <c r="H21" s="720"/>
      <c r="I21" s="720" t="str">
        <f t="shared" si="0"/>
        <v/>
      </c>
      <c r="J21" s="726" t="str">
        <f t="shared" si="1"/>
        <v/>
      </c>
      <c r="K21" s="721" t="str">
        <f t="shared" si="2"/>
        <v/>
      </c>
      <c r="L21" s="164" t="s">
        <v>1057</v>
      </c>
    </row>
    <row r="22" spans="1:12">
      <c r="A22" s="186" t="str">
        <f>IF(B22="","",COUNT(A$5:A21)+1)</f>
        <v/>
      </c>
      <c r="B22" s="267" t="s">
        <v>1057</v>
      </c>
      <c r="C22" s="267" t="s">
        <v>1057</v>
      </c>
      <c r="D22" s="270" t="s">
        <v>1057</v>
      </c>
      <c r="E22" s="271" t="s">
        <v>1057</v>
      </c>
      <c r="F22" s="277" t="s">
        <v>1057</v>
      </c>
      <c r="G22" s="720"/>
      <c r="H22" s="720"/>
      <c r="I22" s="720" t="str">
        <f t="shared" si="0"/>
        <v/>
      </c>
      <c r="J22" s="726" t="str">
        <f t="shared" si="1"/>
        <v/>
      </c>
      <c r="K22" s="721" t="str">
        <f t="shared" si="2"/>
        <v/>
      </c>
      <c r="L22" s="164" t="s">
        <v>1057</v>
      </c>
    </row>
    <row r="23" spans="1:12">
      <c r="A23" s="186" t="str">
        <f>IF(B23="","",COUNT(A$5:A22)+1)</f>
        <v/>
      </c>
      <c r="B23" s="267" t="s">
        <v>1057</v>
      </c>
      <c r="C23" s="267" t="s">
        <v>1057</v>
      </c>
      <c r="D23" s="270" t="s">
        <v>1057</v>
      </c>
      <c r="E23" s="271" t="s">
        <v>1057</v>
      </c>
      <c r="F23" s="277" t="s">
        <v>1057</v>
      </c>
      <c r="G23" s="720"/>
      <c r="H23" s="720"/>
      <c r="I23" s="720" t="str">
        <f t="shared" si="0"/>
        <v/>
      </c>
      <c r="J23" s="726" t="str">
        <f t="shared" si="1"/>
        <v/>
      </c>
      <c r="K23" s="721" t="str">
        <f t="shared" si="2"/>
        <v/>
      </c>
      <c r="L23" s="164" t="s">
        <v>1057</v>
      </c>
    </row>
    <row r="24" spans="1:12">
      <c r="A24" s="186" t="str">
        <f>IF(B24="","",COUNT(A$5:A23)+1)</f>
        <v/>
      </c>
      <c r="B24" s="267" t="s">
        <v>1057</v>
      </c>
      <c r="C24" s="267" t="s">
        <v>1057</v>
      </c>
      <c r="D24" s="270" t="s">
        <v>1057</v>
      </c>
      <c r="E24" s="271" t="s">
        <v>1057</v>
      </c>
      <c r="F24" s="277" t="s">
        <v>1057</v>
      </c>
      <c r="G24" s="720"/>
      <c r="H24" s="720"/>
      <c r="I24" s="720" t="str">
        <f t="shared" si="0"/>
        <v/>
      </c>
      <c r="J24" s="726" t="str">
        <f t="shared" si="1"/>
        <v/>
      </c>
      <c r="K24" s="721" t="str">
        <f t="shared" si="2"/>
        <v/>
      </c>
      <c r="L24" s="164" t="s">
        <v>1057</v>
      </c>
    </row>
    <row r="25" spans="1:12">
      <c r="A25" s="186" t="str">
        <f>IF(B25="","",COUNT(A$5:A24)+1)</f>
        <v/>
      </c>
      <c r="B25" s="267" t="s">
        <v>1057</v>
      </c>
      <c r="C25" s="267" t="s">
        <v>1057</v>
      </c>
      <c r="D25" s="270" t="s">
        <v>1057</v>
      </c>
      <c r="E25" s="271" t="s">
        <v>1057</v>
      </c>
      <c r="F25" s="277" t="s">
        <v>1057</v>
      </c>
      <c r="G25" s="720"/>
      <c r="H25" s="720"/>
      <c r="I25" s="720" t="str">
        <f t="shared" si="0"/>
        <v/>
      </c>
      <c r="J25" s="726" t="str">
        <f t="shared" si="1"/>
        <v/>
      </c>
      <c r="K25" s="721" t="str">
        <f t="shared" si="2"/>
        <v/>
      </c>
      <c r="L25" s="164" t="s">
        <v>1057</v>
      </c>
    </row>
    <row r="26" spans="1:12">
      <c r="A26" s="156" t="s">
        <v>337</v>
      </c>
      <c r="B26" s="156"/>
      <c r="C26" s="157"/>
      <c r="D26" s="156"/>
      <c r="E26" s="156"/>
      <c r="F26" s="721"/>
      <c r="G26" s="720">
        <f>SUM(G6:G25)</f>
        <v>0</v>
      </c>
      <c r="H26" s="720"/>
      <c r="I26" s="720">
        <f>SUM(I6:I25)</f>
        <v>0</v>
      </c>
      <c r="J26" s="720">
        <f>SUM(J6:J25)</f>
        <v>0</v>
      </c>
      <c r="K26" s="721" t="str">
        <f t="shared" si="2"/>
        <v/>
      </c>
      <c r="L26" s="164"/>
    </row>
    <row r="27" spans="1:12">
      <c r="A27" s="152" t="s">
        <v>1121</v>
      </c>
      <c r="B27" s="156"/>
      <c r="C27" s="164"/>
      <c r="D27" s="156"/>
      <c r="E27" s="156"/>
      <c r="F27" s="721"/>
      <c r="G27" s="720"/>
      <c r="H27" s="720"/>
      <c r="I27" s="720">
        <f>G27+H27</f>
        <v>0</v>
      </c>
      <c r="J27" s="720"/>
      <c r="K27" s="721" t="str">
        <f t="shared" si="2"/>
        <v/>
      </c>
      <c r="L27" s="164"/>
    </row>
    <row r="28" spans="1:12">
      <c r="A28" s="156" t="s">
        <v>353</v>
      </c>
      <c r="B28" s="156"/>
      <c r="C28" s="156"/>
      <c r="D28" s="156"/>
      <c r="E28" s="156"/>
      <c r="F28" s="721"/>
      <c r="G28" s="720">
        <f>G26-G27</f>
        <v>0</v>
      </c>
      <c r="H28" s="720"/>
      <c r="I28" s="720">
        <f>I26-I27</f>
        <v>0</v>
      </c>
      <c r="J28" s="720">
        <f>J26-J27</f>
        <v>0</v>
      </c>
      <c r="K28" s="721" t="str">
        <f t="shared" si="2"/>
        <v/>
      </c>
      <c r="L28" s="164"/>
    </row>
    <row r="29" spans="1:10">
      <c r="A29" s="173" t="str">
        <f>封面!D11&amp;封面!G11</f>
        <v>产权持有单位填表人：丁旭伟</v>
      </c>
      <c r="J29" s="727" t="str">
        <f>"评估人员："&amp;封面!G22</f>
        <v>评估人员：</v>
      </c>
    </row>
    <row r="30" spans="1:1">
      <c r="A30" s="173" t="str">
        <f>CONCATENATE(封面!D13,封面!F13,封面!G13,封面!H13,封面!I13,封面!J13,封面!K13)</f>
        <v>填表日期：2023年11月7日</v>
      </c>
    </row>
    <row r="31" spans="2:10">
      <c r="B31" s="219"/>
      <c r="F31" s="722"/>
      <c r="G31" s="723"/>
      <c r="H31" s="724"/>
      <c r="I31" s="723"/>
      <c r="J31" s="723"/>
    </row>
    <row r="32" spans="2:10">
      <c r="B32" s="219"/>
      <c r="F32" s="722"/>
      <c r="G32" s="723"/>
      <c r="H32" s="724"/>
      <c r="I32" s="723"/>
      <c r="J32" s="723"/>
    </row>
  </sheetData>
  <mergeCells count="5">
    <mergeCell ref="A2:L2"/>
    <mergeCell ref="A3:L3"/>
    <mergeCell ref="A26:B26"/>
    <mergeCell ref="A27:B27"/>
    <mergeCell ref="A28:B28"/>
  </mergeCells>
  <hyperlinks>
    <hyperlink ref="A1" location="索引目录!D33" display="返回索引页"/>
    <hyperlink ref="B1" location="非流动资产评估汇总!B18" display="返回"/>
  </hyperlinks>
  <pageMargins left="0.707638888888889" right="0.707638888888889" top="0.747916666666667" bottom="0.747916666666667" header="0.313888888888889" footer="0.313888888888889"/>
  <pageSetup paperSize="9" scale="94" orientation="landscape"/>
  <headerFooter>
    <oddHeader>&amp;R&amp;"宋体,常规"表&amp;"Times New Roman,常规"4-8
&amp;"宋体,常规"共&amp;"Times New Roman,常规"&amp;N&amp;"宋体,常规"页第&amp;"Times New Roman,常规"&amp;P&amp;"宋体,常规"页</oddHead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39"/>
  <sheetViews>
    <sheetView topLeftCell="A19" workbookViewId="0">
      <selection activeCell="L19" sqref="L19"/>
    </sheetView>
  </sheetViews>
  <sheetFormatPr defaultColWidth="9" defaultRowHeight="15.75" outlineLevelCol="6"/>
  <cols>
    <col min="1" max="1" width="7.58333333333333" style="174" customWidth="1"/>
    <col min="2" max="2" width="35.1666666666667" style="174" customWidth="1"/>
    <col min="3" max="3" width="20.5833333333333" style="174" customWidth="1" outlineLevel="1"/>
    <col min="4" max="7" width="20.5833333333333" style="174" customWidth="1"/>
  </cols>
  <sheetData>
    <row r="1" spans="1:7">
      <c r="A1" s="714" t="s">
        <v>118</v>
      </c>
      <c r="B1" s="715" t="s">
        <v>1061</v>
      </c>
      <c r="C1" s="211"/>
      <c r="D1" s="211"/>
      <c r="E1" s="211"/>
      <c r="F1" s="211"/>
      <c r="G1" s="211"/>
    </row>
    <row r="2" ht="23.25" spans="1:7">
      <c r="A2" s="181" t="s">
        <v>1128</v>
      </c>
      <c r="B2" s="181"/>
      <c r="C2" s="181"/>
      <c r="D2" s="181"/>
      <c r="E2" s="181"/>
      <c r="F2" s="181"/>
      <c r="G2" s="181"/>
    </row>
    <row r="3" spans="1:7">
      <c r="A3" s="182" t="str">
        <f>CONCATENATE(封面!D9,封面!F9,封面!G9,封面!H9,封面!I9,封面!J9,封面!K9)</f>
        <v>评估基准日：2023年9月30日</v>
      </c>
      <c r="B3" s="182"/>
      <c r="C3" s="182"/>
      <c r="D3" s="182"/>
      <c r="E3" s="182"/>
      <c r="F3" s="182"/>
      <c r="G3" s="182"/>
    </row>
    <row r="4" spans="1:7">
      <c r="A4" s="247" t="str">
        <f>封面!D7&amp;封面!F7</f>
        <v>产权持有人：杭州汽轮新能源有限公司</v>
      </c>
      <c r="G4" s="248" t="s">
        <v>120</v>
      </c>
    </row>
    <row r="5" spans="1:7">
      <c r="A5" s="249" t="s">
        <v>263</v>
      </c>
      <c r="B5" s="249" t="s">
        <v>252</v>
      </c>
      <c r="C5" s="250" t="s">
        <v>264</v>
      </c>
      <c r="D5" s="249" t="s">
        <v>265</v>
      </c>
      <c r="E5" s="249" t="s">
        <v>266</v>
      </c>
      <c r="F5" s="249" t="s">
        <v>1108</v>
      </c>
      <c r="G5" s="249" t="s">
        <v>303</v>
      </c>
    </row>
    <row r="6" outlineLevel="1" spans="1:7">
      <c r="A6" s="251" t="str">
        <f>A$31&amp;"-"&amp;SUBTOTAL(103,B$6:B6)</f>
        <v>4-9-1</v>
      </c>
      <c r="B6" s="199" t="s">
        <v>1129</v>
      </c>
      <c r="C6" s="189">
        <f>'投资性房地产-房屋成本模式'!Q25</f>
        <v>0</v>
      </c>
      <c r="D6" s="189">
        <f>'投资性房地产-房屋成本模式'!U25</f>
        <v>0</v>
      </c>
      <c r="E6" s="189">
        <f>'投资性房地产-房屋成本模式'!X25</f>
        <v>0</v>
      </c>
      <c r="F6" s="189">
        <f>E6-D6</f>
        <v>0</v>
      </c>
      <c r="G6" s="189" t="str">
        <f>IF(D6=0,"",F6/D6*100)</f>
        <v/>
      </c>
    </row>
    <row r="7" outlineLevel="1" spans="1:7">
      <c r="A7" s="251" t="str">
        <f>A$31&amp;"-"&amp;SUBTOTAL(103,B$6:B7)</f>
        <v>4-9-2</v>
      </c>
      <c r="B7" s="199" t="s">
        <v>1130</v>
      </c>
      <c r="C7" s="189">
        <f>'投资性房地产-房屋成本模式'!Q26</f>
        <v>0</v>
      </c>
      <c r="D7" s="189">
        <f>'投资性房地产-房屋成本模式'!U26</f>
        <v>0</v>
      </c>
      <c r="E7" s="189">
        <f>'投资性房地产-房屋成本模式'!X26</f>
        <v>0</v>
      </c>
      <c r="F7" s="189">
        <f t="shared" ref="F7:F13" si="0">E7-D7</f>
        <v>0</v>
      </c>
      <c r="G7" s="189" t="str">
        <f t="shared" ref="G7:G13" si="1">IF(D7=0,"",F7/D7*100)</f>
        <v/>
      </c>
    </row>
    <row r="8" spans="1:7">
      <c r="A8" s="251" t="str">
        <f>A$31&amp;"-"&amp;SUBTOTAL(103,B$6:B8)</f>
        <v>4-9-3</v>
      </c>
      <c r="B8" s="199" t="s">
        <v>1131</v>
      </c>
      <c r="C8" s="189">
        <f>'投资性房地产-房屋成本模式'!Q27</f>
        <v>0</v>
      </c>
      <c r="D8" s="189">
        <f>'投资性房地产-房屋成本模式'!U27</f>
        <v>0</v>
      </c>
      <c r="E8" s="189">
        <f>'投资性房地产-房屋成本模式'!X27</f>
        <v>0</v>
      </c>
      <c r="F8" s="189">
        <f t="shared" si="0"/>
        <v>0</v>
      </c>
      <c r="G8" s="189" t="str">
        <f t="shared" si="1"/>
        <v/>
      </c>
    </row>
    <row r="9" spans="1:7">
      <c r="A9" s="251" t="str">
        <f>A$31&amp;"-"&amp;SUBTOTAL(103,B$6:B9)</f>
        <v>4-9-4</v>
      </c>
      <c r="B9" s="199" t="s">
        <v>1132</v>
      </c>
      <c r="C9" s="189">
        <f>'投资性房地产-房屋公允价值模式'!L27</f>
        <v>0</v>
      </c>
      <c r="D9" s="189">
        <f>'投资性房地产-房屋公允价值模式'!N27</f>
        <v>0</v>
      </c>
      <c r="E9" s="189">
        <f>'投资性房地产-房屋公允价值模式'!O27</f>
        <v>0</v>
      </c>
      <c r="F9" s="189">
        <f t="shared" si="0"/>
        <v>0</v>
      </c>
      <c r="G9" s="189" t="str">
        <f t="shared" si="1"/>
        <v/>
      </c>
    </row>
    <row r="10" outlineLevel="1" spans="1:7">
      <c r="A10" s="251" t="str">
        <f>A$31&amp;"-"&amp;SUBTOTAL(103,B$6:B10)</f>
        <v>4-9-5</v>
      </c>
      <c r="B10" s="199" t="s">
        <v>1133</v>
      </c>
      <c r="C10" s="189">
        <f>'投资性房地产-土地成本模式'!M25</f>
        <v>0</v>
      </c>
      <c r="D10" s="189">
        <f>'投资性房地产-土地成本模式'!O25</f>
        <v>0</v>
      </c>
      <c r="E10" s="189">
        <f>'投资性房地产-土地成本模式'!P25</f>
        <v>0</v>
      </c>
      <c r="F10" s="189">
        <f t="shared" si="0"/>
        <v>0</v>
      </c>
      <c r="G10" s="189" t="str">
        <f t="shared" si="1"/>
        <v/>
      </c>
    </row>
    <row r="11" outlineLevel="1" spans="1:7">
      <c r="A11" s="251" t="str">
        <f>A$31&amp;"-"&amp;SUBTOTAL(103,B$6:B11)</f>
        <v>4-9-6</v>
      </c>
      <c r="B11" s="199" t="s">
        <v>1130</v>
      </c>
      <c r="C11" s="189">
        <f>'投资性房地产-土地成本模式'!M26</f>
        <v>0</v>
      </c>
      <c r="D11" s="189">
        <f>'投资性房地产-土地成本模式'!O26</f>
        <v>0</v>
      </c>
      <c r="E11" s="189">
        <f>'投资性房地产-土地成本模式'!P26</f>
        <v>0</v>
      </c>
      <c r="F11" s="189">
        <f t="shared" si="0"/>
        <v>0</v>
      </c>
      <c r="G11" s="189" t="str">
        <f t="shared" si="1"/>
        <v/>
      </c>
    </row>
    <row r="12" spans="1:7">
      <c r="A12" s="251" t="str">
        <f>A$31&amp;"-"&amp;SUBTOTAL(103,B$6:B12)</f>
        <v>4-9-7</v>
      </c>
      <c r="B12" s="199" t="s">
        <v>1133</v>
      </c>
      <c r="C12" s="189">
        <f>'投资性房地产-土地成本模式'!M27</f>
        <v>0</v>
      </c>
      <c r="D12" s="189">
        <f>'投资性房地产-土地成本模式'!O27</f>
        <v>0</v>
      </c>
      <c r="E12" s="189">
        <f>'投资性房地产-土地成本模式'!P27</f>
        <v>0</v>
      </c>
      <c r="F12" s="189">
        <f t="shared" si="0"/>
        <v>0</v>
      </c>
      <c r="G12" s="189" t="str">
        <f t="shared" si="1"/>
        <v/>
      </c>
    </row>
    <row r="13" spans="1:7">
      <c r="A13" s="251" t="str">
        <f>A$31&amp;"-"&amp;SUBTOTAL(103,B$6:B13)</f>
        <v>4-9-8</v>
      </c>
      <c r="B13" s="199" t="s">
        <v>1134</v>
      </c>
      <c r="C13" s="189">
        <f>'投资性房地产-土地公允价值模式'!M27</f>
        <v>0</v>
      </c>
      <c r="D13" s="189">
        <f>'投资性房地产-土地公允价值模式'!O27</f>
        <v>0</v>
      </c>
      <c r="E13" s="189">
        <f>'投资性房地产-土地公允价值模式'!P27</f>
        <v>0</v>
      </c>
      <c r="F13" s="189">
        <f t="shared" si="0"/>
        <v>0</v>
      </c>
      <c r="G13" s="189" t="str">
        <f t="shared" si="1"/>
        <v/>
      </c>
    </row>
    <row r="14" spans="1:7">
      <c r="A14" s="716"/>
      <c r="B14" s="199"/>
      <c r="C14" s="189"/>
      <c r="D14" s="189"/>
      <c r="E14" s="189"/>
      <c r="F14" s="189"/>
      <c r="G14" s="189"/>
    </row>
    <row r="15" spans="1:7">
      <c r="A15" s="716"/>
      <c r="B15" s="199"/>
      <c r="C15" s="189"/>
      <c r="D15" s="189"/>
      <c r="E15" s="189"/>
      <c r="F15" s="189"/>
      <c r="G15" s="189"/>
    </row>
    <row r="16" spans="1:7">
      <c r="A16" s="716"/>
      <c r="B16" s="199"/>
      <c r="C16" s="189"/>
      <c r="D16" s="189"/>
      <c r="E16" s="189"/>
      <c r="F16" s="189"/>
      <c r="G16" s="189"/>
    </row>
    <row r="17" spans="1:7">
      <c r="A17" s="716"/>
      <c r="B17" s="199"/>
      <c r="C17" s="189"/>
      <c r="D17" s="189"/>
      <c r="E17" s="189"/>
      <c r="F17" s="189"/>
      <c r="G17" s="189"/>
    </row>
    <row r="18" spans="1:7">
      <c r="A18" s="716"/>
      <c r="B18" s="199"/>
      <c r="C18" s="189"/>
      <c r="D18" s="189"/>
      <c r="E18" s="189"/>
      <c r="F18" s="189"/>
      <c r="G18" s="189"/>
    </row>
    <row r="19" spans="1:7">
      <c r="A19" s="716"/>
      <c r="B19" s="199"/>
      <c r="C19" s="189"/>
      <c r="D19" s="189"/>
      <c r="E19" s="189"/>
      <c r="F19" s="189"/>
      <c r="G19" s="189"/>
    </row>
    <row r="20" spans="1:7">
      <c r="A20" s="716"/>
      <c r="B20" s="199"/>
      <c r="C20" s="189"/>
      <c r="D20" s="189"/>
      <c r="E20" s="189"/>
      <c r="F20" s="189"/>
      <c r="G20" s="189"/>
    </row>
    <row r="21" spans="1:7">
      <c r="A21" s="716"/>
      <c r="B21" s="199"/>
      <c r="C21" s="189"/>
      <c r="D21" s="189"/>
      <c r="E21" s="189"/>
      <c r="F21" s="189"/>
      <c r="G21" s="189"/>
    </row>
    <row r="22" spans="1:7">
      <c r="A22" s="716"/>
      <c r="B22" s="199"/>
      <c r="C22" s="189"/>
      <c r="D22" s="189"/>
      <c r="E22" s="189"/>
      <c r="F22" s="189"/>
      <c r="G22" s="189"/>
    </row>
    <row r="23" spans="1:7">
      <c r="A23" s="716"/>
      <c r="B23" s="199"/>
      <c r="C23" s="189"/>
      <c r="D23" s="189"/>
      <c r="E23" s="189"/>
      <c r="F23" s="189"/>
      <c r="G23" s="189"/>
    </row>
    <row r="24" spans="1:7">
      <c r="A24" s="716"/>
      <c r="B24" s="199"/>
      <c r="C24" s="189"/>
      <c r="D24" s="189"/>
      <c r="E24" s="189"/>
      <c r="F24" s="189"/>
      <c r="G24" s="189"/>
    </row>
    <row r="25" spans="1:7">
      <c r="A25" s="716"/>
      <c r="B25" s="199"/>
      <c r="C25" s="189"/>
      <c r="D25" s="189"/>
      <c r="E25" s="189"/>
      <c r="F25" s="189"/>
      <c r="G25" s="189"/>
    </row>
    <row r="26" spans="1:7">
      <c r="A26" s="716"/>
      <c r="B26" s="199"/>
      <c r="C26" s="189"/>
      <c r="D26" s="189"/>
      <c r="E26" s="189"/>
      <c r="F26" s="189"/>
      <c r="G26" s="189"/>
    </row>
    <row r="27" spans="1:7">
      <c r="A27" s="716"/>
      <c r="B27" s="199"/>
      <c r="C27" s="189"/>
      <c r="D27" s="189"/>
      <c r="E27" s="189"/>
      <c r="F27" s="189"/>
      <c r="G27" s="189"/>
    </row>
    <row r="28" spans="1:7">
      <c r="A28" s="716"/>
      <c r="B28" s="199"/>
      <c r="C28" s="189"/>
      <c r="D28" s="189"/>
      <c r="E28" s="189"/>
      <c r="F28" s="189"/>
      <c r="G28" s="189"/>
    </row>
    <row r="29" spans="1:7">
      <c r="A29" s="716" t="str">
        <f>A31</f>
        <v>4-9</v>
      </c>
      <c r="B29" s="717" t="s">
        <v>1135</v>
      </c>
      <c r="C29" s="189">
        <f>SUM(C6,C9,C10,C13)</f>
        <v>0</v>
      </c>
      <c r="D29" s="189">
        <f>SUM(D6,D9,D10,D13)</f>
        <v>0</v>
      </c>
      <c r="E29" s="189">
        <f>SUM(E6,E9,E10,E13)</f>
        <v>0</v>
      </c>
      <c r="F29" s="189">
        <f>E29-D29</f>
        <v>0</v>
      </c>
      <c r="G29" s="256" t="str">
        <f>IF(D29=0,"",F29/D29*100)</f>
        <v/>
      </c>
    </row>
    <row r="30" spans="1:7">
      <c r="A30" s="716"/>
      <c r="B30" s="717" t="s">
        <v>1136</v>
      </c>
      <c r="C30" s="189">
        <f>SUM(C7,C11,)</f>
        <v>0</v>
      </c>
      <c r="D30" s="189">
        <f>SUM(D7,D11,)</f>
        <v>0</v>
      </c>
      <c r="E30" s="189">
        <f>SUM(E7,E11,)</f>
        <v>0</v>
      </c>
      <c r="F30" s="189">
        <f>E30-D30</f>
        <v>0</v>
      </c>
      <c r="G30" s="256" t="str">
        <f>IF(D30=0,"",F30/D30*100)</f>
        <v/>
      </c>
    </row>
    <row r="31" spans="1:7">
      <c r="A31" s="716" t="str">
        <f>非流动资产汇总!A14</f>
        <v>4-9</v>
      </c>
      <c r="B31" s="717" t="s">
        <v>1137</v>
      </c>
      <c r="C31" s="189">
        <f>C29-C30</f>
        <v>0</v>
      </c>
      <c r="D31" s="189">
        <f>D29-D30</f>
        <v>0</v>
      </c>
      <c r="E31" s="189">
        <f>E29-E30</f>
        <v>0</v>
      </c>
      <c r="F31" s="189">
        <f>F29-F30</f>
        <v>0</v>
      </c>
      <c r="G31" s="256" t="str">
        <f>IF(D31=0,"",F31/D31*100)</f>
        <v/>
      </c>
    </row>
    <row r="32" spans="1:7">
      <c r="A32" s="257" t="str">
        <f>封面!D11&amp;封面!G11</f>
        <v>产权持有单位填表人：丁旭伟</v>
      </c>
      <c r="B32" s="193"/>
      <c r="C32" s="193"/>
      <c r="D32" s="193"/>
      <c r="E32" s="193" t="str">
        <f>"评估人员："&amp;封面!G22</f>
        <v>评估人员：</v>
      </c>
      <c r="F32" s="193"/>
      <c r="G32" s="248"/>
    </row>
    <row r="33" spans="1:6">
      <c r="A33" s="174" t="str">
        <f>CONCATENATE(封面!D13,封面!F13,封面!G13,封面!H13,封面!I13,封面!J13,封面!K13)</f>
        <v>填表日期：2023年11月7日</v>
      </c>
      <c r="B33" s="193"/>
      <c r="C33" s="193"/>
      <c r="D33" s="193"/>
      <c r="E33" s="193"/>
      <c r="F33" s="193"/>
    </row>
    <row r="34" spans="1:6">
      <c r="A34" s="193"/>
      <c r="B34" s="193"/>
      <c r="C34" s="193"/>
      <c r="D34" s="193"/>
      <c r="E34" s="193"/>
      <c r="F34" s="193"/>
    </row>
    <row r="35" spans="1:6">
      <c r="A35" s="193"/>
      <c r="B35" s="193"/>
      <c r="C35" s="193"/>
      <c r="D35" s="193"/>
      <c r="E35" s="193"/>
      <c r="F35" s="193"/>
    </row>
    <row r="36" spans="1:6">
      <c r="A36" s="193"/>
      <c r="B36" s="193"/>
      <c r="C36" s="193"/>
      <c r="D36" s="193"/>
      <c r="E36" s="193"/>
      <c r="F36" s="193"/>
    </row>
    <row r="37" spans="1:6">
      <c r="A37" s="193"/>
      <c r="B37" s="193"/>
      <c r="C37" s="193"/>
      <c r="D37" s="193"/>
      <c r="E37" s="193"/>
      <c r="F37" s="193"/>
    </row>
    <row r="38" spans="1:6">
      <c r="A38" s="193"/>
      <c r="B38" s="193"/>
      <c r="C38" s="193"/>
      <c r="D38" s="193"/>
      <c r="E38" s="193"/>
      <c r="F38" s="193"/>
    </row>
    <row r="39" spans="1:6">
      <c r="A39" s="193"/>
      <c r="B39" s="193"/>
      <c r="C39" s="193"/>
      <c r="D39" s="193"/>
      <c r="E39" s="193"/>
      <c r="F39" s="193"/>
    </row>
  </sheetData>
  <mergeCells count="2">
    <mergeCell ref="A2:G2"/>
    <mergeCell ref="A3:G3"/>
  </mergeCells>
  <conditionalFormatting sqref="C6:G28">
    <cfRule type="expression" dxfId="1" priority="1">
      <formula>$D6+$E6=0</formula>
    </cfRule>
  </conditionalFormatting>
  <hyperlinks>
    <hyperlink ref="A1" location="索引目录!D28" display="返回索引页"/>
    <hyperlink ref="B1" location="非流动资产评估汇总!B21" display="返回"/>
    <hyperlink ref="B9" location="'投资性房地产-房屋公允模式'!B1" display="投资性房地产—房屋（采用公允模式计量）"/>
    <hyperlink ref="B10" location="'投资性地产-土地成本模式'!B1" display="投资性房地产—土地（采用成本模式计量）"/>
    <hyperlink ref="B13" location="'投资性地产-土地公允模式'!B1" display="投资性房地产—土地（采用公允模式计量）"/>
    <hyperlink ref="B8" location="'投资性房地产-房屋成本模式'!B1" display="投资性房地产—房屋（采用成本模式计量）"/>
    <hyperlink ref="B12" location="'投资性地产-土地成本模式'!B1" display="投资性房地产—土地（采用成本模式计量）"/>
    <hyperlink ref="B6" location="'投资性房地产-房屋成本模式'!B1" display="投资性房地产—房屋（采用成本模式计量）余额"/>
  </hyperlinks>
  <pageMargins left="0.707638888888889" right="0.707638888888889" top="0.747916666666667" bottom="0.747916666666667" header="0.313888888888889" footer="0.313888888888889"/>
  <pageSetup paperSize="9" scale="84" orientation="landscape"/>
  <headerFooter>
    <oddHeader>&amp;R&amp;"宋体,常规"表&amp;"Times New Roman,常规"4-9
&amp;"宋体,常规"共&amp;"Times New Roman,常规"&amp;N&amp;"宋体,常规"页第&amp;"Times New Roman,常规"&amp;P&amp;"宋体,常规"页</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workbookViewId="0">
      <selection activeCell="A1" sqref="A1"/>
    </sheetView>
  </sheetViews>
  <sheetFormatPr defaultColWidth="9" defaultRowHeight="15.75"/>
  <sheetData/>
  <pageMargins left="0.699305555555556" right="0.699305555555556" top="0.75" bottom="0.75" header="0.3" footer="0.3"/>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4"/>
    <pageSetUpPr fitToPage="1"/>
  </sheetPr>
  <dimension ref="A1:AA29"/>
  <sheetViews>
    <sheetView topLeftCell="G1" workbookViewId="0">
      <selection activeCell="L19" sqref="L19"/>
    </sheetView>
  </sheetViews>
  <sheetFormatPr defaultColWidth="9" defaultRowHeight="15.75" customHeight="1"/>
  <cols>
    <col min="1" max="1" width="5.5" style="688" customWidth="1"/>
    <col min="2" max="3" width="10" style="297" customWidth="1"/>
    <col min="4" max="4" width="10.6666666666667" style="297" customWidth="1"/>
    <col min="5" max="5" width="9.08333333333333" style="297" customWidth="1"/>
    <col min="6" max="6" width="11.9166666666667" style="297" customWidth="1"/>
    <col min="7" max="9" width="9.08333333333333" style="297" customWidth="1"/>
    <col min="10" max="10" width="12.0833333333333" style="297" customWidth="1"/>
    <col min="11" max="11" width="5.16666666666667" style="297" customWidth="1"/>
    <col min="12" max="12" width="6.16666666666667" style="692" customWidth="1"/>
    <col min="13" max="13" width="4.5" style="297" customWidth="1"/>
    <col min="14" max="14" width="7.66666666666667" style="297" customWidth="1"/>
    <col min="15" max="15" width="7.16666666666667" style="297" customWidth="1"/>
    <col min="16" max="16" width="8.5" style="297" customWidth="1" outlineLevel="1"/>
    <col min="17" max="19" width="8" style="297" customWidth="1" outlineLevel="1"/>
    <col min="20" max="21" width="8" style="297" customWidth="1"/>
    <col min="22" max="22" width="8.08333333333333" style="297" customWidth="1"/>
    <col min="23" max="23" width="7.58333333333333" style="297" customWidth="1"/>
    <col min="24" max="24" width="9.91666666666667" style="297" customWidth="1"/>
    <col min="25" max="25" width="7.66666666666667" style="297" customWidth="1"/>
    <col min="26" max="26" width="7.16666666666667" style="297" customWidth="1"/>
    <col min="27" max="27" width="6" style="297" customWidth="1"/>
    <col min="28" max="16384" width="9" style="297"/>
  </cols>
  <sheetData>
    <row r="1" s="139" customFormat="1" ht="14.25" spans="1:26">
      <c r="A1" s="142" t="s">
        <v>118</v>
      </c>
      <c r="B1" s="428"/>
      <c r="C1" s="143" t="s">
        <v>261</v>
      </c>
      <c r="D1" s="143"/>
      <c r="E1" s="145"/>
      <c r="F1" s="145"/>
      <c r="G1" s="145"/>
      <c r="H1" s="145"/>
      <c r="I1" s="145"/>
      <c r="J1" s="145"/>
      <c r="K1" s="145"/>
      <c r="L1" s="704"/>
      <c r="M1" s="145"/>
      <c r="N1" s="145"/>
      <c r="O1" s="145"/>
      <c r="P1" s="146"/>
      <c r="Q1" s="146"/>
      <c r="R1" s="146"/>
      <c r="S1" s="150"/>
      <c r="T1" s="150"/>
      <c r="U1" s="150"/>
      <c r="V1" s="150"/>
      <c r="W1" s="150"/>
      <c r="X1" s="150"/>
      <c r="Y1" s="150"/>
      <c r="Z1" s="150"/>
    </row>
    <row r="2" s="654" customFormat="1" ht="30" customHeight="1" spans="1:27">
      <c r="A2" s="294" t="s">
        <v>1138</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row>
    <row r="3" s="654" customFormat="1" customHeight="1" spans="1:27">
      <c r="A3" s="656" t="s">
        <v>1139</v>
      </c>
      <c r="B3" s="656"/>
      <c r="C3" s="656"/>
      <c r="D3" s="656"/>
      <c r="E3" s="656"/>
      <c r="F3" s="656"/>
      <c r="G3" s="656"/>
      <c r="H3" s="656"/>
      <c r="I3" s="656"/>
      <c r="J3" s="656"/>
      <c r="K3" s="656"/>
      <c r="L3" s="656"/>
      <c r="M3" s="656"/>
      <c r="N3" s="656"/>
      <c r="O3" s="656"/>
      <c r="P3" s="656"/>
      <c r="Q3" s="656"/>
      <c r="R3" s="656"/>
      <c r="S3" s="656"/>
      <c r="T3" s="656"/>
      <c r="U3" s="656"/>
      <c r="V3" s="656"/>
      <c r="W3" s="656"/>
      <c r="X3" s="656"/>
      <c r="Y3" s="656"/>
      <c r="Z3" s="656"/>
      <c r="AA3" s="656"/>
    </row>
    <row r="4" ht="14.25" customHeight="1" spans="1:27">
      <c r="A4" s="296" t="str">
        <f>股权投资!A3</f>
        <v>评估基准日：2023年9月30日</v>
      </c>
      <c r="B4" s="296"/>
      <c r="C4" s="293"/>
      <c r="D4" s="293"/>
      <c r="E4" s="293"/>
      <c r="F4" s="293"/>
      <c r="G4" s="293"/>
      <c r="H4" s="293"/>
      <c r="I4" s="293"/>
      <c r="J4" s="293"/>
      <c r="K4" s="293"/>
      <c r="L4" s="293"/>
      <c r="M4" s="293"/>
      <c r="N4" s="293"/>
      <c r="O4" s="293"/>
      <c r="P4" s="293"/>
      <c r="Q4" s="293"/>
      <c r="R4" s="293"/>
      <c r="S4" s="293"/>
      <c r="T4" s="293"/>
      <c r="U4" s="293"/>
      <c r="V4" s="293"/>
      <c r="W4" s="293"/>
      <c r="X4" s="293"/>
      <c r="Y4" s="293"/>
      <c r="Z4" s="293"/>
      <c r="AA4" s="293"/>
    </row>
    <row r="5" customHeight="1" spans="1:27">
      <c r="A5" s="688" t="str">
        <f>封面!D7&amp;封面!F7</f>
        <v>产权持有人：杭州汽轮新能源有限公司</v>
      </c>
      <c r="P5" s="309"/>
      <c r="Q5" s="309"/>
      <c r="R5" s="309"/>
      <c r="S5" s="309"/>
      <c r="T5" s="309"/>
      <c r="U5" s="309"/>
      <c r="V5" s="309"/>
      <c r="W5" s="309"/>
      <c r="X5" s="309"/>
      <c r="Y5" s="711" t="s">
        <v>120</v>
      </c>
      <c r="Z5" s="711"/>
      <c r="AA5" s="711"/>
    </row>
    <row r="6" s="293" customFormat="1" customHeight="1" spans="1:27">
      <c r="A6" s="693" t="s">
        <v>183</v>
      </c>
      <c r="B6" s="694" t="s">
        <v>1140</v>
      </c>
      <c r="C6" s="695" t="s">
        <v>1141</v>
      </c>
      <c r="D6" s="696" t="s">
        <v>1142</v>
      </c>
      <c r="E6" s="697" t="s">
        <v>1143</v>
      </c>
      <c r="F6" s="696" t="s">
        <v>1144</v>
      </c>
      <c r="G6" s="698" t="s">
        <v>1145</v>
      </c>
      <c r="H6" s="697" t="s">
        <v>1146</v>
      </c>
      <c r="I6" s="698" t="s">
        <v>1147</v>
      </c>
      <c r="J6" s="674" t="s">
        <v>1148</v>
      </c>
      <c r="K6" s="673" t="s">
        <v>950</v>
      </c>
      <c r="L6" s="705" t="s">
        <v>1149</v>
      </c>
      <c r="M6" s="675" t="s">
        <v>426</v>
      </c>
      <c r="N6" s="675" t="s">
        <v>1150</v>
      </c>
      <c r="O6" s="299" t="s">
        <v>1151</v>
      </c>
      <c r="P6" s="706" t="s">
        <v>264</v>
      </c>
      <c r="Q6" s="708"/>
      <c r="R6" s="709" t="s">
        <v>292</v>
      </c>
      <c r="S6" s="710"/>
      <c r="T6" s="706" t="s">
        <v>265</v>
      </c>
      <c r="U6" s="708"/>
      <c r="V6" s="706" t="s">
        <v>266</v>
      </c>
      <c r="W6" s="708"/>
      <c r="X6" s="708"/>
      <c r="Y6" s="311" t="s">
        <v>293</v>
      </c>
      <c r="Z6" s="712" t="s">
        <v>1152</v>
      </c>
      <c r="AA6" s="299" t="s">
        <v>186</v>
      </c>
    </row>
    <row r="7" s="293" customFormat="1" ht="22.5" customHeight="1" spans="1:27">
      <c r="A7" s="301"/>
      <c r="B7" s="699"/>
      <c r="C7" s="700"/>
      <c r="D7" s="701"/>
      <c r="E7" s="702"/>
      <c r="F7" s="701"/>
      <c r="G7" s="701"/>
      <c r="H7" s="703"/>
      <c r="I7" s="701"/>
      <c r="J7" s="677"/>
      <c r="K7" s="302"/>
      <c r="L7" s="663"/>
      <c r="M7" s="678"/>
      <c r="N7" s="678"/>
      <c r="O7" s="302"/>
      <c r="P7" s="707" t="s">
        <v>1153</v>
      </c>
      <c r="Q7" s="706" t="s">
        <v>1154</v>
      </c>
      <c r="R7" s="706" t="s">
        <v>1153</v>
      </c>
      <c r="S7" s="706" t="s">
        <v>1154</v>
      </c>
      <c r="T7" s="707" t="s">
        <v>1153</v>
      </c>
      <c r="U7" s="706" t="s">
        <v>1154</v>
      </c>
      <c r="V7" s="706" t="s">
        <v>1153</v>
      </c>
      <c r="W7" s="706" t="s">
        <v>1014</v>
      </c>
      <c r="X7" s="706" t="s">
        <v>1154</v>
      </c>
      <c r="Y7" s="708"/>
      <c r="Z7" s="713"/>
      <c r="AA7" s="302"/>
    </row>
    <row r="8" customHeight="1" spans="1:27">
      <c r="A8" s="301"/>
      <c r="B8" s="302"/>
      <c r="C8" s="662"/>
      <c r="D8" s="662"/>
      <c r="E8" s="662"/>
      <c r="F8" s="662"/>
      <c r="G8" s="662"/>
      <c r="H8" s="662"/>
      <c r="I8" s="662"/>
      <c r="J8" s="662"/>
      <c r="K8" s="302"/>
      <c r="L8" s="663"/>
      <c r="M8" s="302"/>
      <c r="N8" s="666"/>
      <c r="O8" s="666" t="s">
        <v>1057</v>
      </c>
      <c r="P8" s="314"/>
      <c r="Q8" s="313"/>
      <c r="R8" s="313"/>
      <c r="S8" s="313"/>
      <c r="T8" s="313"/>
      <c r="U8" s="313"/>
      <c r="V8" s="313"/>
      <c r="W8" s="708"/>
      <c r="X8" s="313"/>
      <c r="Y8" s="159" t="str">
        <f>IF(W8=0,"",(X8-U8)/U8*100)</f>
        <v/>
      </c>
      <c r="Z8" s="313"/>
      <c r="AA8" s="662"/>
    </row>
    <row r="9" customHeight="1" spans="1:27">
      <c r="A9" s="301"/>
      <c r="B9" s="302"/>
      <c r="C9" s="662"/>
      <c r="D9" s="662"/>
      <c r="E9" s="662"/>
      <c r="F9" s="662"/>
      <c r="G9" s="662"/>
      <c r="H9" s="662"/>
      <c r="I9" s="662"/>
      <c r="J9" s="662"/>
      <c r="K9" s="302"/>
      <c r="L9" s="663"/>
      <c r="M9" s="302"/>
      <c r="N9" s="666"/>
      <c r="O9" s="666" t="s">
        <v>1057</v>
      </c>
      <c r="P9" s="314"/>
      <c r="Q9" s="313"/>
      <c r="R9" s="313"/>
      <c r="S9" s="313"/>
      <c r="T9" s="313"/>
      <c r="U9" s="313"/>
      <c r="V9" s="313"/>
      <c r="W9" s="708"/>
      <c r="X9" s="313"/>
      <c r="Y9" s="159" t="str">
        <f t="shared" ref="Y9:Y25" si="0">IF(W9=0,"",(X9-U9)/U9*100)</f>
        <v/>
      </c>
      <c r="Z9" s="313"/>
      <c r="AA9" s="662"/>
    </row>
    <row r="10" customHeight="1" spans="1:27">
      <c r="A10" s="301"/>
      <c r="B10" s="302"/>
      <c r="C10" s="662"/>
      <c r="D10" s="662"/>
      <c r="E10" s="662"/>
      <c r="F10" s="662"/>
      <c r="G10" s="662"/>
      <c r="H10" s="662"/>
      <c r="I10" s="662"/>
      <c r="J10" s="662"/>
      <c r="K10" s="302"/>
      <c r="L10" s="663"/>
      <c r="M10" s="302"/>
      <c r="N10" s="666"/>
      <c r="O10" s="666"/>
      <c r="P10" s="314"/>
      <c r="Q10" s="313"/>
      <c r="R10" s="313"/>
      <c r="S10" s="313"/>
      <c r="T10" s="313"/>
      <c r="U10" s="313"/>
      <c r="V10" s="313"/>
      <c r="W10" s="708"/>
      <c r="X10" s="313"/>
      <c r="Y10" s="159" t="str">
        <f t="shared" si="0"/>
        <v/>
      </c>
      <c r="Z10" s="313"/>
      <c r="AA10" s="662"/>
    </row>
    <row r="11" customHeight="1" spans="1:27">
      <c r="A11" s="301"/>
      <c r="B11" s="302"/>
      <c r="C11" s="662"/>
      <c r="D11" s="662"/>
      <c r="E11" s="662"/>
      <c r="F11" s="662"/>
      <c r="G11" s="662"/>
      <c r="H11" s="662"/>
      <c r="I11" s="662"/>
      <c r="J11" s="662"/>
      <c r="K11" s="302"/>
      <c r="L11" s="663"/>
      <c r="M11" s="302"/>
      <c r="N11" s="666"/>
      <c r="O11" s="666"/>
      <c r="P11" s="314"/>
      <c r="Q11" s="313"/>
      <c r="R11" s="313"/>
      <c r="S11" s="313"/>
      <c r="T11" s="313"/>
      <c r="U11" s="313"/>
      <c r="V11" s="313"/>
      <c r="W11" s="708"/>
      <c r="X11" s="313"/>
      <c r="Y11" s="159" t="str">
        <f t="shared" si="0"/>
        <v/>
      </c>
      <c r="Z11" s="313"/>
      <c r="AA11" s="662"/>
    </row>
    <row r="12" customHeight="1" spans="1:27">
      <c r="A12" s="301"/>
      <c r="B12" s="302"/>
      <c r="C12" s="662"/>
      <c r="D12" s="662"/>
      <c r="E12" s="662"/>
      <c r="F12" s="662"/>
      <c r="G12" s="662"/>
      <c r="H12" s="662"/>
      <c r="I12" s="662"/>
      <c r="J12" s="662"/>
      <c r="K12" s="302"/>
      <c r="L12" s="663"/>
      <c r="M12" s="302"/>
      <c r="N12" s="666"/>
      <c r="O12" s="666"/>
      <c r="P12" s="314"/>
      <c r="Q12" s="313"/>
      <c r="R12" s="313"/>
      <c r="S12" s="313"/>
      <c r="T12" s="313"/>
      <c r="U12" s="313"/>
      <c r="V12" s="313"/>
      <c r="W12" s="708"/>
      <c r="X12" s="313"/>
      <c r="Y12" s="159" t="str">
        <f t="shared" si="0"/>
        <v/>
      </c>
      <c r="Z12" s="313"/>
      <c r="AA12" s="662"/>
    </row>
    <row r="13" customHeight="1" spans="1:27">
      <c r="A13" s="301"/>
      <c r="B13" s="302"/>
      <c r="C13" s="662"/>
      <c r="D13" s="662"/>
      <c r="E13" s="662"/>
      <c r="F13" s="662"/>
      <c r="G13" s="662"/>
      <c r="H13" s="662"/>
      <c r="I13" s="662"/>
      <c r="J13" s="662"/>
      <c r="K13" s="302"/>
      <c r="L13" s="663"/>
      <c r="M13" s="302"/>
      <c r="N13" s="666"/>
      <c r="O13" s="666"/>
      <c r="P13" s="314"/>
      <c r="Q13" s="313"/>
      <c r="R13" s="313"/>
      <c r="S13" s="313"/>
      <c r="T13" s="313"/>
      <c r="U13" s="313"/>
      <c r="V13" s="313"/>
      <c r="W13" s="708"/>
      <c r="X13" s="313"/>
      <c r="Y13" s="159" t="str">
        <f t="shared" si="0"/>
        <v/>
      </c>
      <c r="Z13" s="313"/>
      <c r="AA13" s="662"/>
    </row>
    <row r="14" customHeight="1" spans="1:27">
      <c r="A14" s="301"/>
      <c r="B14" s="302"/>
      <c r="C14" s="662"/>
      <c r="D14" s="662"/>
      <c r="E14" s="662"/>
      <c r="F14" s="662"/>
      <c r="G14" s="662"/>
      <c r="H14" s="662"/>
      <c r="I14" s="662"/>
      <c r="J14" s="662"/>
      <c r="K14" s="302"/>
      <c r="L14" s="663"/>
      <c r="M14" s="302"/>
      <c r="N14" s="666"/>
      <c r="O14" s="666"/>
      <c r="P14" s="314"/>
      <c r="Q14" s="313"/>
      <c r="R14" s="313"/>
      <c r="S14" s="313"/>
      <c r="T14" s="313"/>
      <c r="U14" s="313"/>
      <c r="V14" s="313"/>
      <c r="W14" s="708"/>
      <c r="X14" s="313"/>
      <c r="Y14" s="159" t="str">
        <f t="shared" si="0"/>
        <v/>
      </c>
      <c r="Z14" s="313"/>
      <c r="AA14" s="662"/>
    </row>
    <row r="15" customHeight="1" spans="1:27">
      <c r="A15" s="301"/>
      <c r="B15" s="302"/>
      <c r="C15" s="662"/>
      <c r="D15" s="662"/>
      <c r="E15" s="662"/>
      <c r="F15" s="662"/>
      <c r="G15" s="662"/>
      <c r="H15" s="662"/>
      <c r="I15" s="662"/>
      <c r="J15" s="662"/>
      <c r="K15" s="302"/>
      <c r="L15" s="663"/>
      <c r="M15" s="302"/>
      <c r="N15" s="666"/>
      <c r="O15" s="666" t="s">
        <v>1057</v>
      </c>
      <c r="P15" s="314"/>
      <c r="Q15" s="313"/>
      <c r="R15" s="313"/>
      <c r="S15" s="313"/>
      <c r="T15" s="313"/>
      <c r="U15" s="313"/>
      <c r="V15" s="313"/>
      <c r="W15" s="708"/>
      <c r="X15" s="313"/>
      <c r="Y15" s="159" t="str">
        <f t="shared" si="0"/>
        <v/>
      </c>
      <c r="Z15" s="313"/>
      <c r="AA15" s="662"/>
    </row>
    <row r="16" customHeight="1" spans="1:27">
      <c r="A16" s="301"/>
      <c r="B16" s="302"/>
      <c r="C16" s="662"/>
      <c r="D16" s="662"/>
      <c r="E16" s="662"/>
      <c r="F16" s="662"/>
      <c r="G16" s="662"/>
      <c r="H16" s="662"/>
      <c r="I16" s="662"/>
      <c r="J16" s="662"/>
      <c r="K16" s="302"/>
      <c r="L16" s="663"/>
      <c r="M16" s="302"/>
      <c r="N16" s="666"/>
      <c r="O16" s="666" t="s">
        <v>1057</v>
      </c>
      <c r="P16" s="314"/>
      <c r="Q16" s="313"/>
      <c r="R16" s="313"/>
      <c r="S16" s="313"/>
      <c r="T16" s="313"/>
      <c r="U16" s="313"/>
      <c r="V16" s="313"/>
      <c r="W16" s="708"/>
      <c r="X16" s="313"/>
      <c r="Y16" s="159" t="str">
        <f t="shared" si="0"/>
        <v/>
      </c>
      <c r="Z16" s="313"/>
      <c r="AA16" s="662"/>
    </row>
    <row r="17" customHeight="1" spans="1:27">
      <c r="A17" s="301"/>
      <c r="B17" s="302"/>
      <c r="C17" s="662"/>
      <c r="D17" s="662"/>
      <c r="E17" s="662"/>
      <c r="F17" s="662"/>
      <c r="G17" s="662"/>
      <c r="H17" s="662"/>
      <c r="I17" s="662"/>
      <c r="J17" s="662"/>
      <c r="K17" s="302"/>
      <c r="L17" s="663"/>
      <c r="M17" s="302"/>
      <c r="N17" s="666"/>
      <c r="O17" s="666" t="s">
        <v>1057</v>
      </c>
      <c r="P17" s="314"/>
      <c r="Q17" s="313"/>
      <c r="R17" s="313"/>
      <c r="S17" s="313"/>
      <c r="T17" s="313"/>
      <c r="U17" s="313"/>
      <c r="V17" s="313"/>
      <c r="W17" s="708"/>
      <c r="X17" s="313"/>
      <c r="Y17" s="159" t="str">
        <f t="shared" si="0"/>
        <v/>
      </c>
      <c r="Z17" s="313"/>
      <c r="AA17" s="662"/>
    </row>
    <row r="18" customHeight="1" spans="1:27">
      <c r="A18" s="301"/>
      <c r="B18" s="302"/>
      <c r="C18" s="662"/>
      <c r="D18" s="662"/>
      <c r="E18" s="662"/>
      <c r="F18" s="662"/>
      <c r="G18" s="662"/>
      <c r="H18" s="662"/>
      <c r="I18" s="662"/>
      <c r="J18" s="662"/>
      <c r="K18" s="302"/>
      <c r="L18" s="663"/>
      <c r="M18" s="302"/>
      <c r="N18" s="666"/>
      <c r="O18" s="666" t="s">
        <v>1057</v>
      </c>
      <c r="P18" s="314"/>
      <c r="Q18" s="313"/>
      <c r="R18" s="313"/>
      <c r="S18" s="313"/>
      <c r="T18" s="313"/>
      <c r="U18" s="313"/>
      <c r="V18" s="313"/>
      <c r="W18" s="708"/>
      <c r="X18" s="313"/>
      <c r="Y18" s="159" t="str">
        <f t="shared" si="0"/>
        <v/>
      </c>
      <c r="Z18" s="313"/>
      <c r="AA18" s="662"/>
    </row>
    <row r="19" customHeight="1" spans="1:27">
      <c r="A19" s="301"/>
      <c r="B19" s="302"/>
      <c r="C19" s="662"/>
      <c r="D19" s="662"/>
      <c r="E19" s="662"/>
      <c r="F19" s="662"/>
      <c r="G19" s="662"/>
      <c r="H19" s="662"/>
      <c r="I19" s="662"/>
      <c r="J19" s="662"/>
      <c r="K19" s="302"/>
      <c r="L19" s="663"/>
      <c r="M19" s="302"/>
      <c r="N19" s="666"/>
      <c r="O19" s="666" t="s">
        <v>1057</v>
      </c>
      <c r="P19" s="314"/>
      <c r="Q19" s="313"/>
      <c r="R19" s="313"/>
      <c r="S19" s="313"/>
      <c r="T19" s="313"/>
      <c r="U19" s="313"/>
      <c r="V19" s="313"/>
      <c r="W19" s="708"/>
      <c r="X19" s="313"/>
      <c r="Y19" s="159" t="str">
        <f t="shared" si="0"/>
        <v/>
      </c>
      <c r="Z19" s="313"/>
      <c r="AA19" s="662"/>
    </row>
    <row r="20" customHeight="1" spans="1:27">
      <c r="A20" s="301"/>
      <c r="B20" s="302"/>
      <c r="C20" s="662"/>
      <c r="D20" s="662"/>
      <c r="E20" s="662"/>
      <c r="F20" s="662"/>
      <c r="G20" s="662"/>
      <c r="H20" s="662"/>
      <c r="I20" s="662"/>
      <c r="J20" s="662"/>
      <c r="K20" s="302"/>
      <c r="L20" s="663"/>
      <c r="M20" s="302"/>
      <c r="N20" s="666"/>
      <c r="O20" s="666" t="s">
        <v>1057</v>
      </c>
      <c r="P20" s="314"/>
      <c r="Q20" s="313"/>
      <c r="R20" s="313"/>
      <c r="S20" s="313"/>
      <c r="T20" s="313"/>
      <c r="U20" s="313"/>
      <c r="V20" s="313"/>
      <c r="W20" s="708"/>
      <c r="X20" s="313"/>
      <c r="Y20" s="159" t="str">
        <f t="shared" si="0"/>
        <v/>
      </c>
      <c r="Z20" s="313"/>
      <c r="AA20" s="662"/>
    </row>
    <row r="21" customHeight="1" spans="1:27">
      <c r="A21" s="301"/>
      <c r="B21" s="302"/>
      <c r="C21" s="662"/>
      <c r="D21" s="662"/>
      <c r="E21" s="662"/>
      <c r="F21" s="662"/>
      <c r="G21" s="662"/>
      <c r="H21" s="662"/>
      <c r="I21" s="662"/>
      <c r="J21" s="662"/>
      <c r="K21" s="302"/>
      <c r="L21" s="663"/>
      <c r="M21" s="302"/>
      <c r="N21" s="666"/>
      <c r="O21" s="666" t="s">
        <v>1057</v>
      </c>
      <c r="P21" s="314"/>
      <c r="Q21" s="313"/>
      <c r="R21" s="313"/>
      <c r="S21" s="313"/>
      <c r="T21" s="313"/>
      <c r="U21" s="313"/>
      <c r="V21" s="313"/>
      <c r="W21" s="708"/>
      <c r="X21" s="313"/>
      <c r="Y21" s="159" t="str">
        <f t="shared" si="0"/>
        <v/>
      </c>
      <c r="Z21" s="313"/>
      <c r="AA21" s="662"/>
    </row>
    <row r="22" customHeight="1" spans="1:27">
      <c r="A22" s="301"/>
      <c r="B22" s="302"/>
      <c r="C22" s="662"/>
      <c r="D22" s="662"/>
      <c r="E22" s="662"/>
      <c r="F22" s="662"/>
      <c r="G22" s="662"/>
      <c r="H22" s="662"/>
      <c r="I22" s="662"/>
      <c r="J22" s="662"/>
      <c r="K22" s="302"/>
      <c r="L22" s="663"/>
      <c r="M22" s="302"/>
      <c r="N22" s="666"/>
      <c r="O22" s="666" t="s">
        <v>1057</v>
      </c>
      <c r="P22" s="314"/>
      <c r="Q22" s="313"/>
      <c r="R22" s="313"/>
      <c r="S22" s="313"/>
      <c r="T22" s="313"/>
      <c r="U22" s="313"/>
      <c r="V22" s="313"/>
      <c r="W22" s="708"/>
      <c r="X22" s="313"/>
      <c r="Y22" s="159" t="str">
        <f t="shared" si="0"/>
        <v/>
      </c>
      <c r="Z22" s="313"/>
      <c r="AA22" s="662"/>
    </row>
    <row r="23" customHeight="1" spans="1:27">
      <c r="A23" s="301"/>
      <c r="B23" s="302"/>
      <c r="C23" s="662"/>
      <c r="D23" s="662"/>
      <c r="E23" s="662"/>
      <c r="F23" s="662"/>
      <c r="G23" s="662"/>
      <c r="H23" s="662"/>
      <c r="I23" s="662"/>
      <c r="J23" s="662"/>
      <c r="K23" s="302"/>
      <c r="L23" s="663"/>
      <c r="M23" s="302"/>
      <c r="N23" s="666"/>
      <c r="O23" s="666" t="s">
        <v>1057</v>
      </c>
      <c r="P23" s="314"/>
      <c r="Q23" s="313"/>
      <c r="R23" s="313"/>
      <c r="S23" s="313"/>
      <c r="T23" s="313"/>
      <c r="U23" s="313"/>
      <c r="V23" s="313"/>
      <c r="W23" s="708"/>
      <c r="X23" s="313"/>
      <c r="Y23" s="159" t="str">
        <f t="shared" si="0"/>
        <v/>
      </c>
      <c r="Z23" s="313"/>
      <c r="AA23" s="662"/>
    </row>
    <row r="24" customHeight="1" spans="1:27">
      <c r="A24" s="301"/>
      <c r="B24" s="302"/>
      <c r="C24" s="662"/>
      <c r="D24" s="662"/>
      <c r="E24" s="662"/>
      <c r="F24" s="662"/>
      <c r="G24" s="662"/>
      <c r="H24" s="662"/>
      <c r="I24" s="662"/>
      <c r="J24" s="662"/>
      <c r="K24" s="302"/>
      <c r="L24" s="663"/>
      <c r="M24" s="302"/>
      <c r="N24" s="666"/>
      <c r="O24" s="666"/>
      <c r="P24" s="314"/>
      <c r="Q24" s="313"/>
      <c r="R24" s="313"/>
      <c r="S24" s="313"/>
      <c r="T24" s="313"/>
      <c r="U24" s="313"/>
      <c r="V24" s="313"/>
      <c r="W24" s="708"/>
      <c r="X24" s="313"/>
      <c r="Y24" s="159" t="str">
        <f t="shared" si="0"/>
        <v/>
      </c>
      <c r="Z24" s="313"/>
      <c r="AA24" s="662"/>
    </row>
    <row r="25" customHeight="1" spans="1:27">
      <c r="A25" s="303" t="s">
        <v>337</v>
      </c>
      <c r="B25" s="306"/>
      <c r="C25" s="668"/>
      <c r="D25" s="668"/>
      <c r="E25" s="669"/>
      <c r="F25" s="669"/>
      <c r="G25" s="669"/>
      <c r="H25" s="669"/>
      <c r="I25" s="669"/>
      <c r="J25" s="669"/>
      <c r="K25" s="302"/>
      <c r="L25" s="663"/>
      <c r="M25" s="302"/>
      <c r="N25" s="666"/>
      <c r="O25" s="666" t="s">
        <v>1057</v>
      </c>
      <c r="P25" s="314">
        <f>SUM(P8:P24)</f>
        <v>0</v>
      </c>
      <c r="Q25" s="314">
        <f t="shared" ref="Q25:V25" si="1">SUM(Q8:Q24)</f>
        <v>0</v>
      </c>
      <c r="R25" s="314">
        <f t="shared" si="1"/>
        <v>0</v>
      </c>
      <c r="S25" s="314">
        <f t="shared" si="1"/>
        <v>0</v>
      </c>
      <c r="T25" s="314">
        <f t="shared" si="1"/>
        <v>0</v>
      </c>
      <c r="U25" s="314">
        <f t="shared" si="1"/>
        <v>0</v>
      </c>
      <c r="V25" s="314">
        <f t="shared" si="1"/>
        <v>0</v>
      </c>
      <c r="W25" s="314"/>
      <c r="X25" s="314">
        <f>SUM(X8:X24)</f>
        <v>0</v>
      </c>
      <c r="Y25" s="159" t="str">
        <f t="shared" si="0"/>
        <v/>
      </c>
      <c r="Z25" s="313"/>
      <c r="AA25" s="662"/>
    </row>
    <row r="26" customHeight="1" spans="1:27">
      <c r="A26" s="303" t="s">
        <v>1155</v>
      </c>
      <c r="B26" s="306"/>
      <c r="C26" s="306"/>
      <c r="D26" s="306"/>
      <c r="E26" s="304"/>
      <c r="F26" s="304"/>
      <c r="G26" s="304"/>
      <c r="H26" s="304"/>
      <c r="I26" s="304"/>
      <c r="J26" s="304"/>
      <c r="K26" s="302"/>
      <c r="L26" s="663"/>
      <c r="M26" s="302"/>
      <c r="N26" s="666"/>
      <c r="O26" s="666"/>
      <c r="P26" s="314"/>
      <c r="Q26" s="313"/>
      <c r="R26" s="313"/>
      <c r="S26" s="313"/>
      <c r="T26" s="313"/>
      <c r="U26" s="313"/>
      <c r="V26" s="313"/>
      <c r="W26" s="708"/>
      <c r="X26" s="313"/>
      <c r="Y26" s="313" t="s">
        <v>1057</v>
      </c>
      <c r="Z26" s="313"/>
      <c r="AA26" s="662"/>
    </row>
    <row r="27" customHeight="1" spans="1:27">
      <c r="A27" s="303" t="s">
        <v>1156</v>
      </c>
      <c r="B27" s="306"/>
      <c r="C27" s="306"/>
      <c r="D27" s="306"/>
      <c r="E27" s="304"/>
      <c r="F27" s="304"/>
      <c r="G27" s="304"/>
      <c r="H27" s="304"/>
      <c r="I27" s="304"/>
      <c r="J27" s="304"/>
      <c r="K27" s="302"/>
      <c r="L27" s="663"/>
      <c r="M27" s="302"/>
      <c r="N27" s="315"/>
      <c r="O27" s="666"/>
      <c r="P27" s="314">
        <f t="shared" ref="P27:V27" si="2">P25-P26</f>
        <v>0</v>
      </c>
      <c r="Q27" s="314">
        <f t="shared" si="2"/>
        <v>0</v>
      </c>
      <c r="R27" s="314">
        <f t="shared" si="2"/>
        <v>0</v>
      </c>
      <c r="S27" s="314">
        <f t="shared" si="2"/>
        <v>0</v>
      </c>
      <c r="T27" s="314">
        <f t="shared" si="2"/>
        <v>0</v>
      </c>
      <c r="U27" s="314">
        <f t="shared" si="2"/>
        <v>0</v>
      </c>
      <c r="V27" s="314">
        <f t="shared" si="2"/>
        <v>0</v>
      </c>
      <c r="W27" s="314"/>
      <c r="X27" s="314">
        <f>X25-X26</f>
        <v>0</v>
      </c>
      <c r="Y27" s="159" t="str">
        <f>IF(W27=0,"",(X27-U27)/U27*100)</f>
        <v/>
      </c>
      <c r="Z27" s="313"/>
      <c r="AA27" s="662"/>
    </row>
    <row r="28" customHeight="1" spans="1:26">
      <c r="A28" s="139" t="str">
        <f>封面!D11&amp;封面!G11</f>
        <v>产权持有单位填表人：丁旭伟</v>
      </c>
      <c r="B28" s="139"/>
      <c r="C28" s="139"/>
      <c r="D28" s="139"/>
      <c r="E28" s="139"/>
      <c r="F28" s="139"/>
      <c r="G28" s="139"/>
      <c r="H28" s="139"/>
      <c r="I28" s="139"/>
      <c r="J28" s="139"/>
      <c r="P28" s="309"/>
      <c r="Q28" s="309"/>
      <c r="R28" s="309"/>
      <c r="S28" s="309"/>
      <c r="T28" s="150" t="str">
        <f>"评估人员："&amp;封面!L22</f>
        <v>评估人员：</v>
      </c>
      <c r="U28" s="309"/>
      <c r="V28" s="309"/>
      <c r="W28" s="309"/>
      <c r="X28" s="309"/>
      <c r="Y28" s="309"/>
      <c r="Z28" s="309"/>
    </row>
    <row r="29" customHeight="1" spans="1:26">
      <c r="A29" s="139" t="str">
        <f>CONCATENATE(封面!D13,封面!F13,封面!G13,封面!H13,封面!I13,封面!J13,封面!K13)</f>
        <v>填表日期：2023年11月7日</v>
      </c>
      <c r="B29" s="139"/>
      <c r="P29" s="309"/>
      <c r="Q29" s="309"/>
      <c r="R29" s="309"/>
      <c r="S29" s="309"/>
      <c r="T29" s="309"/>
      <c r="U29" s="309"/>
      <c r="V29" s="309"/>
      <c r="W29" s="309"/>
      <c r="X29" s="309"/>
      <c r="Y29" s="309"/>
      <c r="Z29" s="309"/>
    </row>
  </sheetData>
  <mergeCells count="29">
    <mergeCell ref="A2:AA2"/>
    <mergeCell ref="A3:AA3"/>
    <mergeCell ref="A4:AA4"/>
    <mergeCell ref="Y5:AA5"/>
    <mergeCell ref="P6:Q6"/>
    <mergeCell ref="R6:S6"/>
    <mergeCell ref="T6:U6"/>
    <mergeCell ref="V6:X6"/>
    <mergeCell ref="A25:E25"/>
    <mergeCell ref="A26:E26"/>
    <mergeCell ref="A27:E27"/>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Y6:Y7"/>
    <mergeCell ref="Z6:Z7"/>
    <mergeCell ref="AA6:AA7"/>
  </mergeCells>
  <hyperlinks>
    <hyperlink ref="A1" location="索引目录!D33" display="返回索引页"/>
    <hyperlink ref="C1" location="长期投资汇总!B9" display="返回"/>
  </hyperlinks>
  <printOptions horizontalCentered="1"/>
  <pageMargins left="0.354166666666667" right="0.354166666666667" top="0.786805555555556" bottom="0.786805555555556" header="1.0625" footer="0.511805555555556"/>
  <pageSetup paperSize="9" scale="59" fitToHeight="0" orientation="landscape"/>
  <headerFooter alignWithMargins="0">
    <oddHeader>&amp;R&amp;"宋体,常规"&amp;10表&amp;"Times New Roman,常规"4-9-1
&amp;"宋体,常规"共&amp;"Times New Roman,常规"&amp;N&amp;"宋体,常规"页第&amp;"Times New Roman,常规"&amp;P&amp;"宋体,常规"页</oddHead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4"/>
    <pageSetUpPr fitToPage="1"/>
  </sheetPr>
  <dimension ref="A1:T29"/>
  <sheetViews>
    <sheetView topLeftCell="A4" workbookViewId="0">
      <selection activeCell="L19" sqref="L19"/>
    </sheetView>
  </sheetViews>
  <sheetFormatPr defaultColWidth="9" defaultRowHeight="12.75"/>
  <cols>
    <col min="1" max="1" width="5" style="297" customWidth="1"/>
    <col min="2" max="2" width="8.08333333333333" style="297" customWidth="1"/>
    <col min="3" max="3" width="9.5" style="297" customWidth="1"/>
    <col min="4" max="4" width="12.0833333333333" style="297" customWidth="1"/>
    <col min="5" max="6" width="5.16666666666667" style="297" customWidth="1"/>
    <col min="7" max="7" width="4.5" style="297" customWidth="1"/>
    <col min="8" max="8" width="6.66666666666667" style="297" customWidth="1"/>
    <col min="9" max="9" width="7.08333333333333" style="297" customWidth="1"/>
    <col min="10" max="10" width="7.58333333333333" style="297" customWidth="1"/>
    <col min="11" max="11" width="7.66666666666667" style="297" customWidth="1"/>
    <col min="12" max="13" width="11.0833333333333" style="297" customWidth="1" outlineLevel="1"/>
    <col min="14" max="16" width="12" style="297" customWidth="1"/>
    <col min="17" max="17" width="7.16666666666667" style="297" customWidth="1"/>
    <col min="18" max="18" width="7.5" style="297" customWidth="1"/>
    <col min="19" max="19" width="15.1666666666667" style="297" customWidth="1" outlineLevel="1"/>
    <col min="20" max="20" width="13.0833333333333" style="297" customWidth="1" outlineLevel="1"/>
    <col min="21" max="16384" width="9" style="297"/>
  </cols>
  <sheetData>
    <row r="1" s="139" customFormat="1" ht="14.25" spans="1:12">
      <c r="A1" s="232" t="s">
        <v>118</v>
      </c>
      <c r="B1" s="143" t="s">
        <v>261</v>
      </c>
      <c r="C1" s="145"/>
      <c r="D1" s="145"/>
      <c r="E1" s="145"/>
      <c r="F1" s="145"/>
      <c r="G1" s="145"/>
      <c r="H1" s="145"/>
      <c r="I1" s="145"/>
      <c r="J1" s="145"/>
      <c r="K1" s="145"/>
      <c r="L1" s="145"/>
    </row>
    <row r="2" s="654" customFormat="1" ht="30" customHeight="1" spans="1:19">
      <c r="A2" s="294" t="s">
        <v>1138</v>
      </c>
      <c r="B2" s="294"/>
      <c r="C2" s="294"/>
      <c r="D2" s="294"/>
      <c r="E2" s="294"/>
      <c r="F2" s="294"/>
      <c r="G2" s="294"/>
      <c r="H2" s="294"/>
      <c r="I2" s="294"/>
      <c r="J2" s="294"/>
      <c r="K2" s="294"/>
      <c r="L2" s="294"/>
      <c r="M2" s="294"/>
      <c r="N2" s="294"/>
      <c r="O2" s="294"/>
      <c r="P2" s="294"/>
      <c r="Q2" s="294"/>
      <c r="R2" s="294"/>
      <c r="S2" s="687"/>
    </row>
    <row r="3" s="654" customFormat="1" ht="15.75" customHeight="1" spans="1:19">
      <c r="A3" s="656" t="s">
        <v>1157</v>
      </c>
      <c r="B3" s="656"/>
      <c r="C3" s="656"/>
      <c r="D3" s="656"/>
      <c r="E3" s="656"/>
      <c r="F3" s="656"/>
      <c r="G3" s="656"/>
      <c r="H3" s="656"/>
      <c r="I3" s="656"/>
      <c r="J3" s="656"/>
      <c r="K3" s="656"/>
      <c r="L3" s="656"/>
      <c r="M3" s="656"/>
      <c r="N3" s="656"/>
      <c r="O3" s="656"/>
      <c r="P3" s="656"/>
      <c r="Q3" s="656"/>
      <c r="R3" s="656"/>
      <c r="S3" s="687"/>
    </row>
    <row r="4" ht="14.25" customHeight="1" spans="1:19">
      <c r="A4" s="657" t="str">
        <f>'投资性房地产-房屋成本模式'!A4:AA4</f>
        <v>评估基准日：2023年9月30日</v>
      </c>
      <c r="B4" s="658"/>
      <c r="C4" s="658"/>
      <c r="D4" s="658"/>
      <c r="E4" s="658"/>
      <c r="F4" s="658"/>
      <c r="G4" s="658"/>
      <c r="H4" s="658"/>
      <c r="I4" s="658"/>
      <c r="J4" s="658"/>
      <c r="K4" s="658"/>
      <c r="L4" s="658"/>
      <c r="M4" s="658"/>
      <c r="N4" s="658"/>
      <c r="O4" s="658"/>
      <c r="P4" s="658"/>
      <c r="Q4" s="658"/>
      <c r="R4" s="658"/>
      <c r="S4" s="688"/>
    </row>
    <row r="5" ht="15.75" customHeight="1" spans="1:18">
      <c r="A5" s="659" t="s">
        <v>1158</v>
      </c>
      <c r="B5" s="659"/>
      <c r="C5" s="659"/>
      <c r="D5" s="659"/>
      <c r="E5" s="659"/>
      <c r="F5" s="659"/>
      <c r="G5" s="659"/>
      <c r="R5" s="310" t="s">
        <v>120</v>
      </c>
    </row>
    <row r="6" s="293" customFormat="1" ht="15.75" customHeight="1" spans="1:20">
      <c r="A6" s="673" t="s">
        <v>183</v>
      </c>
      <c r="B6" s="673" t="s">
        <v>1141</v>
      </c>
      <c r="C6" s="674" t="s">
        <v>1143</v>
      </c>
      <c r="D6" s="674" t="s">
        <v>1148</v>
      </c>
      <c r="E6" s="673" t="s">
        <v>950</v>
      </c>
      <c r="F6" s="299" t="s">
        <v>1149</v>
      </c>
      <c r="G6" s="675" t="s">
        <v>426</v>
      </c>
      <c r="H6" s="675" t="s">
        <v>1159</v>
      </c>
      <c r="I6" s="299" t="s">
        <v>1151</v>
      </c>
      <c r="J6" s="679" t="s">
        <v>1160</v>
      </c>
      <c r="K6" s="680"/>
      <c r="L6" s="674" t="s">
        <v>264</v>
      </c>
      <c r="M6" s="674" t="s">
        <v>292</v>
      </c>
      <c r="N6" s="674" t="s">
        <v>265</v>
      </c>
      <c r="O6" s="681" t="s">
        <v>266</v>
      </c>
      <c r="P6" s="681" t="s">
        <v>1161</v>
      </c>
      <c r="Q6" s="299" t="s">
        <v>293</v>
      </c>
      <c r="R6" s="299" t="s">
        <v>186</v>
      </c>
      <c r="S6" s="689" t="s">
        <v>1162</v>
      </c>
      <c r="T6" s="673" t="s">
        <v>1142</v>
      </c>
    </row>
    <row r="7" s="293" customFormat="1" ht="24.75" customHeight="1" spans="1:20">
      <c r="A7" s="302"/>
      <c r="B7" s="302"/>
      <c r="C7" s="676"/>
      <c r="D7" s="677"/>
      <c r="E7" s="302"/>
      <c r="F7" s="302"/>
      <c r="G7" s="678"/>
      <c r="H7" s="678"/>
      <c r="I7" s="302"/>
      <c r="J7" s="682"/>
      <c r="K7" s="683"/>
      <c r="L7" s="677"/>
      <c r="M7" s="677"/>
      <c r="N7" s="677"/>
      <c r="O7" s="684"/>
      <c r="P7" s="684"/>
      <c r="Q7" s="302"/>
      <c r="R7" s="302"/>
      <c r="S7" s="690"/>
      <c r="T7" s="302"/>
    </row>
    <row r="8" ht="15.75" customHeight="1" spans="1:20">
      <c r="A8" s="302"/>
      <c r="B8" s="662"/>
      <c r="C8" s="662"/>
      <c r="D8" s="662"/>
      <c r="E8" s="302"/>
      <c r="F8" s="663"/>
      <c r="G8" s="663"/>
      <c r="H8" s="666"/>
      <c r="I8" s="666" t="s">
        <v>1057</v>
      </c>
      <c r="J8" s="685"/>
      <c r="K8" s="686"/>
      <c r="L8" s="686"/>
      <c r="M8" s="686"/>
      <c r="N8" s="666"/>
      <c r="O8" s="666"/>
      <c r="P8" s="666"/>
      <c r="Q8" s="666" t="s">
        <v>1057</v>
      </c>
      <c r="R8" s="662"/>
      <c r="S8" s="691"/>
      <c r="T8" s="315"/>
    </row>
    <row r="9" ht="15.75" customHeight="1" spans="1:20">
      <c r="A9" s="302"/>
      <c r="B9" s="662"/>
      <c r="C9" s="662"/>
      <c r="D9" s="662"/>
      <c r="E9" s="302"/>
      <c r="F9" s="663"/>
      <c r="G9" s="663"/>
      <c r="H9" s="666"/>
      <c r="I9" s="666" t="s">
        <v>1057</v>
      </c>
      <c r="J9" s="685"/>
      <c r="K9" s="686"/>
      <c r="L9" s="686"/>
      <c r="M9" s="686"/>
      <c r="N9" s="666"/>
      <c r="O9" s="666"/>
      <c r="P9" s="666"/>
      <c r="Q9" s="666" t="s">
        <v>1057</v>
      </c>
      <c r="R9" s="662"/>
      <c r="S9" s="691"/>
      <c r="T9" s="315"/>
    </row>
    <row r="10" ht="15.75" customHeight="1" spans="1:20">
      <c r="A10" s="302"/>
      <c r="B10" s="662"/>
      <c r="C10" s="662"/>
      <c r="D10" s="662"/>
      <c r="E10" s="302"/>
      <c r="F10" s="663"/>
      <c r="G10" s="663"/>
      <c r="H10" s="666"/>
      <c r="I10" s="666" t="s">
        <v>1057</v>
      </c>
      <c r="J10" s="685"/>
      <c r="K10" s="686"/>
      <c r="L10" s="686"/>
      <c r="M10" s="686"/>
      <c r="N10" s="666"/>
      <c r="O10" s="666"/>
      <c r="P10" s="666"/>
      <c r="Q10" s="666" t="s">
        <v>1057</v>
      </c>
      <c r="R10" s="662"/>
      <c r="S10" s="691"/>
      <c r="T10" s="315"/>
    </row>
    <row r="11" ht="15.75" customHeight="1" spans="1:20">
      <c r="A11" s="302"/>
      <c r="B11" s="662"/>
      <c r="C11" s="662"/>
      <c r="D11" s="662"/>
      <c r="E11" s="302"/>
      <c r="F11" s="663"/>
      <c r="G11" s="663"/>
      <c r="H11" s="666"/>
      <c r="I11" s="666" t="s">
        <v>1057</v>
      </c>
      <c r="J11" s="685"/>
      <c r="K11" s="686"/>
      <c r="L11" s="686"/>
      <c r="M11" s="686"/>
      <c r="N11" s="666"/>
      <c r="O11" s="666"/>
      <c r="P11" s="666"/>
      <c r="Q11" s="666" t="s">
        <v>1057</v>
      </c>
      <c r="R11" s="662"/>
      <c r="S11" s="691"/>
      <c r="T11" s="315"/>
    </row>
    <row r="12" ht="15.75" customHeight="1" spans="1:20">
      <c r="A12" s="302"/>
      <c r="B12" s="662"/>
      <c r="C12" s="662"/>
      <c r="D12" s="662"/>
      <c r="E12" s="302"/>
      <c r="F12" s="663"/>
      <c r="G12" s="663"/>
      <c r="H12" s="666"/>
      <c r="I12" s="666" t="s">
        <v>1057</v>
      </c>
      <c r="J12" s="685"/>
      <c r="K12" s="686"/>
      <c r="L12" s="686"/>
      <c r="M12" s="686"/>
      <c r="N12" s="666"/>
      <c r="O12" s="666"/>
      <c r="P12" s="666"/>
      <c r="Q12" s="666" t="s">
        <v>1057</v>
      </c>
      <c r="R12" s="662"/>
      <c r="S12" s="691"/>
      <c r="T12" s="315"/>
    </row>
    <row r="13" ht="15.75" customHeight="1" spans="1:20">
      <c r="A13" s="302"/>
      <c r="B13" s="662"/>
      <c r="C13" s="662"/>
      <c r="D13" s="662"/>
      <c r="E13" s="302"/>
      <c r="F13" s="663"/>
      <c r="G13" s="663"/>
      <c r="H13" s="666"/>
      <c r="I13" s="666" t="s">
        <v>1057</v>
      </c>
      <c r="J13" s="685"/>
      <c r="K13" s="686"/>
      <c r="L13" s="686"/>
      <c r="M13" s="686"/>
      <c r="N13" s="666"/>
      <c r="O13" s="666"/>
      <c r="P13" s="666"/>
      <c r="Q13" s="666" t="s">
        <v>1057</v>
      </c>
      <c r="R13" s="662"/>
      <c r="S13" s="691"/>
      <c r="T13" s="315"/>
    </row>
    <row r="14" ht="15.75" customHeight="1" spans="1:20">
      <c r="A14" s="302"/>
      <c r="B14" s="662"/>
      <c r="C14" s="662"/>
      <c r="D14" s="662"/>
      <c r="E14" s="302"/>
      <c r="F14" s="663"/>
      <c r="G14" s="663"/>
      <c r="H14" s="666"/>
      <c r="I14" s="666" t="s">
        <v>1057</v>
      </c>
      <c r="J14" s="685"/>
      <c r="K14" s="686"/>
      <c r="L14" s="686"/>
      <c r="M14" s="686"/>
      <c r="N14" s="666"/>
      <c r="O14" s="666"/>
      <c r="P14" s="666"/>
      <c r="Q14" s="666" t="s">
        <v>1057</v>
      </c>
      <c r="R14" s="662"/>
      <c r="S14" s="691"/>
      <c r="T14" s="315"/>
    </row>
    <row r="15" ht="15.75" customHeight="1" spans="1:20">
      <c r="A15" s="302"/>
      <c r="B15" s="662"/>
      <c r="C15" s="662"/>
      <c r="D15" s="662"/>
      <c r="E15" s="302"/>
      <c r="F15" s="663"/>
      <c r="G15" s="663"/>
      <c r="H15" s="666"/>
      <c r="I15" s="666"/>
      <c r="J15" s="685"/>
      <c r="K15" s="686"/>
      <c r="L15" s="686"/>
      <c r="M15" s="686"/>
      <c r="N15" s="666"/>
      <c r="O15" s="666"/>
      <c r="P15" s="666"/>
      <c r="Q15" s="666"/>
      <c r="R15" s="662"/>
      <c r="S15" s="691"/>
      <c r="T15" s="315"/>
    </row>
    <row r="16" ht="15.75" customHeight="1" spans="1:20">
      <c r="A16" s="302"/>
      <c r="B16" s="662"/>
      <c r="C16" s="662"/>
      <c r="D16" s="662"/>
      <c r="E16" s="302"/>
      <c r="F16" s="663"/>
      <c r="G16" s="663"/>
      <c r="H16" s="666"/>
      <c r="I16" s="666"/>
      <c r="J16" s="685"/>
      <c r="K16" s="686"/>
      <c r="L16" s="686"/>
      <c r="M16" s="686"/>
      <c r="N16" s="666"/>
      <c r="O16" s="666"/>
      <c r="P16" s="666"/>
      <c r="Q16" s="666"/>
      <c r="R16" s="662"/>
      <c r="S16" s="691"/>
      <c r="T16" s="315"/>
    </row>
    <row r="17" ht="15.75" customHeight="1" spans="1:20">
      <c r="A17" s="302"/>
      <c r="B17" s="662"/>
      <c r="C17" s="662"/>
      <c r="D17" s="662"/>
      <c r="E17" s="302"/>
      <c r="F17" s="663"/>
      <c r="G17" s="663"/>
      <c r="H17" s="666"/>
      <c r="I17" s="666" t="s">
        <v>1057</v>
      </c>
      <c r="J17" s="685"/>
      <c r="K17" s="686"/>
      <c r="L17" s="686"/>
      <c r="M17" s="686"/>
      <c r="N17" s="666"/>
      <c r="O17" s="666"/>
      <c r="P17" s="666"/>
      <c r="Q17" s="666" t="s">
        <v>1057</v>
      </c>
      <c r="R17" s="662"/>
      <c r="S17" s="691"/>
      <c r="T17" s="315"/>
    </row>
    <row r="18" ht="15.75" customHeight="1" spans="1:20">
      <c r="A18" s="302"/>
      <c r="B18" s="662"/>
      <c r="C18" s="662"/>
      <c r="D18" s="662"/>
      <c r="E18" s="302"/>
      <c r="F18" s="663"/>
      <c r="G18" s="663"/>
      <c r="H18" s="666"/>
      <c r="I18" s="666"/>
      <c r="J18" s="685"/>
      <c r="K18" s="686"/>
      <c r="L18" s="686"/>
      <c r="M18" s="686"/>
      <c r="N18" s="666"/>
      <c r="O18" s="666"/>
      <c r="P18" s="666"/>
      <c r="Q18" s="666"/>
      <c r="R18" s="662"/>
      <c r="S18" s="691"/>
      <c r="T18" s="315"/>
    </row>
    <row r="19" ht="15.75" customHeight="1" spans="1:20">
      <c r="A19" s="302"/>
      <c r="B19" s="662"/>
      <c r="C19" s="662"/>
      <c r="D19" s="662"/>
      <c r="E19" s="302"/>
      <c r="F19" s="663"/>
      <c r="G19" s="663"/>
      <c r="H19" s="666"/>
      <c r="I19" s="666"/>
      <c r="J19" s="685"/>
      <c r="K19" s="686"/>
      <c r="L19" s="686"/>
      <c r="M19" s="686"/>
      <c r="N19" s="666"/>
      <c r="O19" s="666"/>
      <c r="P19" s="666"/>
      <c r="Q19" s="666"/>
      <c r="R19" s="662"/>
      <c r="S19" s="691"/>
      <c r="T19" s="315"/>
    </row>
    <row r="20" ht="15.75" customHeight="1" spans="1:20">
      <c r="A20" s="302"/>
      <c r="B20" s="662"/>
      <c r="C20" s="662"/>
      <c r="D20" s="662"/>
      <c r="E20" s="302"/>
      <c r="F20" s="663"/>
      <c r="G20" s="663"/>
      <c r="H20" s="666"/>
      <c r="I20" s="666"/>
      <c r="J20" s="685"/>
      <c r="K20" s="686"/>
      <c r="L20" s="686"/>
      <c r="M20" s="686"/>
      <c r="N20" s="666"/>
      <c r="O20" s="666"/>
      <c r="P20" s="666"/>
      <c r="Q20" s="666"/>
      <c r="R20" s="662"/>
      <c r="S20" s="691"/>
      <c r="T20" s="315"/>
    </row>
    <row r="21" ht="15.75" customHeight="1" spans="1:20">
      <c r="A21" s="302"/>
      <c r="B21" s="662"/>
      <c r="C21" s="662"/>
      <c r="D21" s="662"/>
      <c r="E21" s="302"/>
      <c r="F21" s="663"/>
      <c r="G21" s="663"/>
      <c r="H21" s="666"/>
      <c r="I21" s="666" t="s">
        <v>1057</v>
      </c>
      <c r="J21" s="685"/>
      <c r="K21" s="686"/>
      <c r="L21" s="686"/>
      <c r="M21" s="686"/>
      <c r="N21" s="666"/>
      <c r="O21" s="666"/>
      <c r="P21" s="666"/>
      <c r="Q21" s="666" t="s">
        <v>1057</v>
      </c>
      <c r="R21" s="662"/>
      <c r="S21" s="691"/>
      <c r="T21" s="315"/>
    </row>
    <row r="22" ht="15.75" customHeight="1" spans="1:20">
      <c r="A22" s="302"/>
      <c r="B22" s="662"/>
      <c r="C22" s="662"/>
      <c r="D22" s="662"/>
      <c r="E22" s="302"/>
      <c r="F22" s="663"/>
      <c r="G22" s="663"/>
      <c r="H22" s="666"/>
      <c r="I22" s="666" t="s">
        <v>1057</v>
      </c>
      <c r="J22" s="685"/>
      <c r="K22" s="686"/>
      <c r="L22" s="686"/>
      <c r="M22" s="686"/>
      <c r="N22" s="666"/>
      <c r="O22" s="666"/>
      <c r="P22" s="666"/>
      <c r="Q22" s="666" t="s">
        <v>1057</v>
      </c>
      <c r="R22" s="662"/>
      <c r="S22" s="691"/>
      <c r="T22" s="315"/>
    </row>
    <row r="23" ht="15.75" customHeight="1" spans="1:20">
      <c r="A23" s="302"/>
      <c r="B23" s="662"/>
      <c r="C23" s="662"/>
      <c r="D23" s="662"/>
      <c r="E23" s="302"/>
      <c r="F23" s="663"/>
      <c r="G23" s="663"/>
      <c r="H23" s="666"/>
      <c r="I23" s="666" t="s">
        <v>1057</v>
      </c>
      <c r="J23" s="685"/>
      <c r="K23" s="686"/>
      <c r="L23" s="686"/>
      <c r="M23" s="686"/>
      <c r="N23" s="666"/>
      <c r="O23" s="666"/>
      <c r="P23" s="666"/>
      <c r="Q23" s="666" t="s">
        <v>1057</v>
      </c>
      <c r="R23" s="662"/>
      <c r="S23" s="691"/>
      <c r="T23" s="315"/>
    </row>
    <row r="24" ht="15.75" customHeight="1" spans="1:20">
      <c r="A24" s="302"/>
      <c r="B24" s="662"/>
      <c r="C24" s="662"/>
      <c r="D24" s="662"/>
      <c r="E24" s="302"/>
      <c r="F24" s="663"/>
      <c r="G24" s="663"/>
      <c r="H24" s="666"/>
      <c r="I24" s="666" t="s">
        <v>1057</v>
      </c>
      <c r="J24" s="685"/>
      <c r="K24" s="686"/>
      <c r="L24" s="686"/>
      <c r="M24" s="686"/>
      <c r="N24" s="666"/>
      <c r="O24" s="666"/>
      <c r="P24" s="666"/>
      <c r="Q24" s="666" t="s">
        <v>1057</v>
      </c>
      <c r="R24" s="662"/>
      <c r="S24" s="691"/>
      <c r="T24" s="315"/>
    </row>
    <row r="25" ht="15.75" customHeight="1" spans="1:20">
      <c r="A25" s="302"/>
      <c r="B25" s="662"/>
      <c r="C25" s="662"/>
      <c r="D25" s="662"/>
      <c r="E25" s="302"/>
      <c r="F25" s="663"/>
      <c r="G25" s="663"/>
      <c r="H25" s="666"/>
      <c r="I25" s="666" t="s">
        <v>1057</v>
      </c>
      <c r="J25" s="685"/>
      <c r="K25" s="686"/>
      <c r="L25" s="686"/>
      <c r="M25" s="686"/>
      <c r="N25" s="666"/>
      <c r="O25" s="666"/>
      <c r="P25" s="666"/>
      <c r="Q25" s="666" t="s">
        <v>1057</v>
      </c>
      <c r="R25" s="662"/>
      <c r="S25" s="691"/>
      <c r="T25" s="315"/>
    </row>
    <row r="26" ht="15.75" customHeight="1" spans="1:20">
      <c r="A26" s="302"/>
      <c r="B26" s="662"/>
      <c r="C26" s="662"/>
      <c r="D26" s="662"/>
      <c r="E26" s="302"/>
      <c r="F26" s="663"/>
      <c r="G26" s="663"/>
      <c r="H26" s="666"/>
      <c r="I26" s="666"/>
      <c r="J26" s="685"/>
      <c r="K26" s="686"/>
      <c r="L26" s="686"/>
      <c r="M26" s="686"/>
      <c r="N26" s="666"/>
      <c r="O26" s="666"/>
      <c r="P26" s="666"/>
      <c r="Q26" s="666" t="s">
        <v>1057</v>
      </c>
      <c r="R26" s="662"/>
      <c r="S26" s="691"/>
      <c r="T26" s="315"/>
    </row>
    <row r="27" ht="15.75" customHeight="1" spans="1:20">
      <c r="A27" s="303" t="s">
        <v>337</v>
      </c>
      <c r="B27" s="668"/>
      <c r="C27" s="669"/>
      <c r="D27" s="669"/>
      <c r="E27" s="302"/>
      <c r="F27" s="663"/>
      <c r="G27" s="663"/>
      <c r="H27" s="666"/>
      <c r="I27" s="666" t="s">
        <v>1057</v>
      </c>
      <c r="J27" s="685"/>
      <c r="K27" s="686"/>
      <c r="L27" s="686">
        <f>SUM(L8:L26)</f>
        <v>0</v>
      </c>
      <c r="M27" s="686"/>
      <c r="N27" s="686">
        <f>SUM(N8:N26)</f>
        <v>0</v>
      </c>
      <c r="O27" s="686">
        <f>SUM(O8:O26)</f>
        <v>0</v>
      </c>
      <c r="P27" s="666"/>
      <c r="Q27" s="666" t="s">
        <v>1057</v>
      </c>
      <c r="R27" s="662"/>
      <c r="S27" s="691"/>
      <c r="T27" s="315"/>
    </row>
    <row r="28" ht="15.75" customHeight="1" spans="1:14">
      <c r="A28" s="169" t="str">
        <f>封面!D11&amp;封面!G11</f>
        <v>产权持有单位填表人：丁旭伟</v>
      </c>
      <c r="B28" s="139"/>
      <c r="C28" s="139"/>
      <c r="D28" s="139"/>
      <c r="N28" s="139" t="str">
        <f>"评估人员："&amp;封面!L22</f>
        <v>评估人员：</v>
      </c>
    </row>
    <row r="29" ht="15.75" customHeight="1" spans="1:1">
      <c r="A29" s="169" t="str">
        <f>CONCATENATE(封面!D13,封面!F13,封面!G13,封面!H13,封面!I13,封面!J13,封面!K13)</f>
        <v>填表日期：2023年11月7日</v>
      </c>
    </row>
  </sheetData>
  <mergeCells count="44">
    <mergeCell ref="A2:R2"/>
    <mergeCell ref="A3:R3"/>
    <mergeCell ref="A4:R4"/>
    <mergeCell ref="A5:G5"/>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J23:K23"/>
    <mergeCell ref="J24:K24"/>
    <mergeCell ref="J25:K25"/>
    <mergeCell ref="J26:K26"/>
    <mergeCell ref="A27:C27"/>
    <mergeCell ref="J27:K27"/>
    <mergeCell ref="A6:A7"/>
    <mergeCell ref="B6:B7"/>
    <mergeCell ref="C6:C7"/>
    <mergeCell ref="D6:D7"/>
    <mergeCell ref="E6:E7"/>
    <mergeCell ref="F6:F7"/>
    <mergeCell ref="G6:G7"/>
    <mergeCell ref="H6:H7"/>
    <mergeCell ref="I6:I7"/>
    <mergeCell ref="L6:L7"/>
    <mergeCell ref="M6:M7"/>
    <mergeCell ref="N6:N7"/>
    <mergeCell ref="O6:O7"/>
    <mergeCell ref="P6:P7"/>
    <mergeCell ref="Q6:Q7"/>
    <mergeCell ref="R6:R7"/>
    <mergeCell ref="S6:S7"/>
    <mergeCell ref="T6:T7"/>
    <mergeCell ref="J6:K7"/>
  </mergeCells>
  <hyperlinks>
    <hyperlink ref="A1" location="索引目录!C35" display="返回索引页"/>
    <hyperlink ref="B1" location="分类汇总!B25" display="返回"/>
  </hyperlinks>
  <printOptions horizontalCentered="1"/>
  <pageMargins left="0.354166666666667" right="0.354166666666667" top="0.786805555555556" bottom="0.786805555555556" header="1.0625" footer="0.511805555555556"/>
  <pageSetup paperSize="9" scale="73" orientation="landscape"/>
  <headerFooter alignWithMargins="0">
    <oddHeader>&amp;R&amp;"宋体,常规"&amp;10表&amp;"Times New Roman,常规"4-9-2
&amp;"宋体,常规"共&amp;"Times New Roman,常规"&amp;N&amp;"宋体,常规"页第&amp;"Times New Roman,常规"&amp;P&amp;"宋体,常规"页</oddHead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4"/>
    <pageSetUpPr fitToPage="1"/>
  </sheetPr>
  <dimension ref="A1:S29"/>
  <sheetViews>
    <sheetView topLeftCell="A13" workbookViewId="0">
      <selection activeCell="L19" sqref="L19"/>
    </sheetView>
  </sheetViews>
  <sheetFormatPr defaultColWidth="9" defaultRowHeight="12.75"/>
  <cols>
    <col min="1" max="1" width="4.16666666666667" style="297" customWidth="1"/>
    <col min="2" max="2" width="6.16666666666667" style="297" customWidth="1"/>
    <col min="3" max="3" width="11.1666666666667" style="297" customWidth="1"/>
    <col min="4" max="4" width="13.6666666666667" style="297" customWidth="1"/>
    <col min="5" max="5" width="8.58333333333333" style="297" customWidth="1"/>
    <col min="6" max="7" width="4.66666666666667" style="297" customWidth="1"/>
    <col min="8" max="8" width="4.58333333333333" style="297" customWidth="1"/>
    <col min="9" max="9" width="4.5" style="297" customWidth="1"/>
    <col min="10" max="10" width="4.66666666666667" style="297" customWidth="1"/>
    <col min="11" max="11" width="7.5" style="297" customWidth="1"/>
    <col min="12" max="12" width="8.16666666666667" style="297" customWidth="1"/>
    <col min="13" max="13" width="12.1666666666667" style="297" customWidth="1" outlineLevel="1"/>
    <col min="14" max="14" width="10.1666666666667" style="297" customWidth="1" outlineLevel="1"/>
    <col min="15" max="16" width="10.1666666666667" style="297" customWidth="1"/>
    <col min="17" max="17" width="8.66666666666667" style="297" customWidth="1"/>
    <col min="18" max="18" width="7.16666666666667" style="297" customWidth="1"/>
    <col min="19" max="19" width="8.16666666666667" style="297" customWidth="1"/>
    <col min="20" max="16384" width="9" style="297"/>
  </cols>
  <sheetData>
    <row r="1" s="139" customFormat="1" ht="14.25" spans="1:12">
      <c r="A1" s="232" t="s">
        <v>118</v>
      </c>
      <c r="B1" s="143" t="s">
        <v>261</v>
      </c>
      <c r="C1" s="145"/>
      <c r="D1" s="145"/>
      <c r="E1" s="145"/>
      <c r="F1" s="145"/>
      <c r="G1" s="145"/>
      <c r="H1" s="145"/>
      <c r="I1" s="145"/>
      <c r="J1" s="145"/>
      <c r="K1" s="145"/>
      <c r="L1" s="145"/>
    </row>
    <row r="2" s="654" customFormat="1" ht="30" customHeight="1" spans="1:19">
      <c r="A2" s="294" t="s">
        <v>1163</v>
      </c>
      <c r="B2" s="294"/>
      <c r="C2" s="294"/>
      <c r="D2" s="294"/>
      <c r="E2" s="294"/>
      <c r="F2" s="294"/>
      <c r="G2" s="294"/>
      <c r="H2" s="294"/>
      <c r="I2" s="294"/>
      <c r="J2" s="294"/>
      <c r="K2" s="294"/>
      <c r="L2" s="294"/>
      <c r="M2" s="294"/>
      <c r="N2" s="294"/>
      <c r="O2" s="294"/>
      <c r="P2" s="294"/>
      <c r="Q2" s="294"/>
      <c r="R2" s="294"/>
      <c r="S2" s="294"/>
    </row>
    <row r="3" s="654" customFormat="1" ht="15.75" customHeight="1" spans="1:19">
      <c r="A3" s="656" t="s">
        <v>1139</v>
      </c>
      <c r="B3" s="656"/>
      <c r="C3" s="656"/>
      <c r="D3" s="656"/>
      <c r="E3" s="656"/>
      <c r="F3" s="656"/>
      <c r="G3" s="656"/>
      <c r="H3" s="656"/>
      <c r="I3" s="656"/>
      <c r="J3" s="656"/>
      <c r="K3" s="656"/>
      <c r="L3" s="656"/>
      <c r="M3" s="656"/>
      <c r="N3" s="656"/>
      <c r="O3" s="656"/>
      <c r="P3" s="656"/>
      <c r="Q3" s="656"/>
      <c r="R3" s="656"/>
      <c r="S3" s="656"/>
    </row>
    <row r="4" ht="13.5" customHeight="1" spans="1:19">
      <c r="A4" s="657" t="str">
        <f>'投资性房地产-房屋公允价值模式'!A4:R4</f>
        <v>评估基准日：2023年9月30日</v>
      </c>
      <c r="B4" s="658"/>
      <c r="C4" s="658"/>
      <c r="D4" s="658"/>
      <c r="E4" s="658"/>
      <c r="F4" s="658"/>
      <c r="G4" s="658"/>
      <c r="H4" s="658"/>
      <c r="I4" s="658"/>
      <c r="J4" s="658"/>
      <c r="K4" s="664"/>
      <c r="L4" s="664"/>
      <c r="M4" s="664"/>
      <c r="N4" s="664"/>
      <c r="O4" s="664"/>
      <c r="P4" s="664"/>
      <c r="Q4" s="664"/>
      <c r="R4" s="664"/>
      <c r="S4" s="664"/>
    </row>
    <row r="5" customHeight="1" spans="1:19">
      <c r="A5" s="659" t="s">
        <v>1158</v>
      </c>
      <c r="B5" s="659"/>
      <c r="C5" s="659"/>
      <c r="D5" s="659"/>
      <c r="E5" s="659"/>
      <c r="S5" s="310" t="s">
        <v>120</v>
      </c>
    </row>
    <row r="6" s="655" customFormat="1" ht="36" spans="1:19">
      <c r="A6" s="299" t="s">
        <v>183</v>
      </c>
      <c r="B6" s="299" t="s">
        <v>1164</v>
      </c>
      <c r="C6" s="660" t="s">
        <v>1165</v>
      </c>
      <c r="D6" s="660" t="s">
        <v>1148</v>
      </c>
      <c r="E6" s="299" t="s">
        <v>1166</v>
      </c>
      <c r="F6" s="299" t="s">
        <v>1167</v>
      </c>
      <c r="G6" s="299" t="s">
        <v>1168</v>
      </c>
      <c r="H6" s="299" t="s">
        <v>970</v>
      </c>
      <c r="I6" s="299" t="s">
        <v>1169</v>
      </c>
      <c r="J6" s="299" t="s">
        <v>1170</v>
      </c>
      <c r="K6" s="299" t="s">
        <v>1171</v>
      </c>
      <c r="L6" s="299" t="s">
        <v>1013</v>
      </c>
      <c r="M6" s="665" t="s">
        <v>264</v>
      </c>
      <c r="N6" s="665" t="s">
        <v>292</v>
      </c>
      <c r="O6" s="665" t="s">
        <v>265</v>
      </c>
      <c r="P6" s="299" t="s">
        <v>266</v>
      </c>
      <c r="Q6" s="299" t="s">
        <v>1161</v>
      </c>
      <c r="R6" s="299" t="s">
        <v>293</v>
      </c>
      <c r="S6" s="299" t="s">
        <v>186</v>
      </c>
    </row>
    <row r="7" ht="15.75" customHeight="1" spans="1:19">
      <c r="A7" s="302"/>
      <c r="B7" s="302"/>
      <c r="C7" s="661"/>
      <c r="D7" s="661"/>
      <c r="E7" s="662"/>
      <c r="F7" s="663"/>
      <c r="G7" s="302"/>
      <c r="H7" s="302"/>
      <c r="I7" s="302"/>
      <c r="J7" s="302"/>
      <c r="K7" s="666"/>
      <c r="L7" s="666"/>
      <c r="M7" s="667"/>
      <c r="N7" s="667"/>
      <c r="O7" s="667"/>
      <c r="P7" s="666"/>
      <c r="Q7" s="666"/>
      <c r="R7" s="666"/>
      <c r="S7" s="315"/>
    </row>
    <row r="8" ht="15.75" customHeight="1" spans="1:19">
      <c r="A8" s="302"/>
      <c r="B8" s="302"/>
      <c r="C8" s="661"/>
      <c r="D8" s="661"/>
      <c r="E8" s="662"/>
      <c r="F8" s="663"/>
      <c r="G8" s="302"/>
      <c r="H8" s="302"/>
      <c r="I8" s="302"/>
      <c r="J8" s="302"/>
      <c r="K8" s="666"/>
      <c r="L8" s="666"/>
      <c r="M8" s="666"/>
      <c r="N8" s="666"/>
      <c r="O8" s="666"/>
      <c r="P8" s="666"/>
      <c r="Q8" s="666"/>
      <c r="R8" s="666"/>
      <c r="S8" s="315"/>
    </row>
    <row r="9" ht="15.75" customHeight="1" spans="1:19">
      <c r="A9" s="302"/>
      <c r="B9" s="302"/>
      <c r="C9" s="661"/>
      <c r="D9" s="661"/>
      <c r="E9" s="662"/>
      <c r="F9" s="663"/>
      <c r="G9" s="302"/>
      <c r="H9" s="302"/>
      <c r="I9" s="302"/>
      <c r="J9" s="302"/>
      <c r="K9" s="666"/>
      <c r="L9" s="666"/>
      <c r="M9" s="666"/>
      <c r="N9" s="666"/>
      <c r="O9" s="666"/>
      <c r="P9" s="666"/>
      <c r="Q9" s="666"/>
      <c r="R9" s="666"/>
      <c r="S9" s="315"/>
    </row>
    <row r="10" ht="15.75" customHeight="1" spans="1:19">
      <c r="A10" s="302"/>
      <c r="B10" s="302"/>
      <c r="C10" s="661"/>
      <c r="D10" s="661"/>
      <c r="E10" s="662"/>
      <c r="F10" s="663"/>
      <c r="G10" s="302"/>
      <c r="H10" s="302"/>
      <c r="I10" s="302"/>
      <c r="J10" s="302"/>
      <c r="K10" s="666"/>
      <c r="L10" s="666"/>
      <c r="M10" s="666"/>
      <c r="N10" s="666"/>
      <c r="O10" s="666"/>
      <c r="P10" s="666"/>
      <c r="Q10" s="666"/>
      <c r="R10" s="666"/>
      <c r="S10" s="315"/>
    </row>
    <row r="11" ht="15.75" customHeight="1" spans="1:19">
      <c r="A11" s="302"/>
      <c r="B11" s="302"/>
      <c r="C11" s="661"/>
      <c r="D11" s="661"/>
      <c r="E11" s="662"/>
      <c r="F11" s="663"/>
      <c r="G11" s="302"/>
      <c r="H11" s="302"/>
      <c r="I11" s="302"/>
      <c r="J11" s="302"/>
      <c r="K11" s="666"/>
      <c r="L11" s="666"/>
      <c r="M11" s="666"/>
      <c r="N11" s="666"/>
      <c r="O11" s="666"/>
      <c r="P11" s="666"/>
      <c r="Q11" s="666"/>
      <c r="R11" s="666"/>
      <c r="S11" s="315"/>
    </row>
    <row r="12" ht="15.75" customHeight="1" spans="1:19">
      <c r="A12" s="302"/>
      <c r="B12" s="302"/>
      <c r="C12" s="661"/>
      <c r="D12" s="661"/>
      <c r="E12" s="662"/>
      <c r="F12" s="663"/>
      <c r="G12" s="302"/>
      <c r="H12" s="302"/>
      <c r="I12" s="302"/>
      <c r="J12" s="302"/>
      <c r="K12" s="666"/>
      <c r="L12" s="666"/>
      <c r="M12" s="666"/>
      <c r="N12" s="666"/>
      <c r="O12" s="666"/>
      <c r="P12" s="666"/>
      <c r="Q12" s="666"/>
      <c r="R12" s="666"/>
      <c r="S12" s="315"/>
    </row>
    <row r="13" ht="15.75" customHeight="1" spans="1:19">
      <c r="A13" s="302"/>
      <c r="B13" s="302"/>
      <c r="C13" s="661"/>
      <c r="D13" s="661"/>
      <c r="E13" s="662"/>
      <c r="F13" s="663"/>
      <c r="G13" s="302"/>
      <c r="H13" s="302"/>
      <c r="I13" s="302"/>
      <c r="J13" s="302"/>
      <c r="K13" s="666"/>
      <c r="L13" s="666"/>
      <c r="M13" s="666"/>
      <c r="N13" s="666"/>
      <c r="O13" s="666"/>
      <c r="P13" s="666"/>
      <c r="Q13" s="666"/>
      <c r="R13" s="666"/>
      <c r="S13" s="315"/>
    </row>
    <row r="14" ht="15.75" customHeight="1" spans="1:19">
      <c r="A14" s="302"/>
      <c r="B14" s="302"/>
      <c r="C14" s="661"/>
      <c r="D14" s="661"/>
      <c r="E14" s="662"/>
      <c r="F14" s="663"/>
      <c r="G14" s="302"/>
      <c r="H14" s="302"/>
      <c r="I14" s="302"/>
      <c r="J14" s="302"/>
      <c r="K14" s="666"/>
      <c r="L14" s="666"/>
      <c r="M14" s="666"/>
      <c r="N14" s="666"/>
      <c r="O14" s="666"/>
      <c r="P14" s="666"/>
      <c r="Q14" s="666"/>
      <c r="R14" s="666"/>
      <c r="S14" s="315"/>
    </row>
    <row r="15" ht="15.75" customHeight="1" spans="1:19">
      <c r="A15" s="302"/>
      <c r="B15" s="302"/>
      <c r="C15" s="661"/>
      <c r="D15" s="661"/>
      <c r="E15" s="662"/>
      <c r="F15" s="663"/>
      <c r="G15" s="302"/>
      <c r="H15" s="302"/>
      <c r="I15" s="302"/>
      <c r="J15" s="302"/>
      <c r="K15" s="666"/>
      <c r="L15" s="666"/>
      <c r="M15" s="666"/>
      <c r="N15" s="666"/>
      <c r="O15" s="666"/>
      <c r="P15" s="666"/>
      <c r="Q15" s="666"/>
      <c r="R15" s="666"/>
      <c r="S15" s="315"/>
    </row>
    <row r="16" ht="15.75" customHeight="1" spans="1:19">
      <c r="A16" s="302"/>
      <c r="B16" s="302"/>
      <c r="C16" s="661"/>
      <c r="D16" s="661"/>
      <c r="E16" s="662"/>
      <c r="F16" s="663"/>
      <c r="G16" s="302"/>
      <c r="H16" s="302"/>
      <c r="I16" s="302"/>
      <c r="J16" s="302"/>
      <c r="K16" s="666"/>
      <c r="L16" s="666"/>
      <c r="M16" s="666"/>
      <c r="N16" s="666"/>
      <c r="O16" s="666"/>
      <c r="P16" s="666"/>
      <c r="Q16" s="666"/>
      <c r="R16" s="666"/>
      <c r="S16" s="315"/>
    </row>
    <row r="17" ht="15.75" customHeight="1" spans="1:19">
      <c r="A17" s="302"/>
      <c r="B17" s="302"/>
      <c r="C17" s="661"/>
      <c r="D17" s="661"/>
      <c r="E17" s="662"/>
      <c r="F17" s="663"/>
      <c r="G17" s="302"/>
      <c r="H17" s="302"/>
      <c r="I17" s="302"/>
      <c r="J17" s="302"/>
      <c r="K17" s="666"/>
      <c r="L17" s="666"/>
      <c r="M17" s="666"/>
      <c r="N17" s="666"/>
      <c r="O17" s="666"/>
      <c r="P17" s="666"/>
      <c r="Q17" s="666"/>
      <c r="R17" s="666"/>
      <c r="S17" s="315"/>
    </row>
    <row r="18" ht="15.75" customHeight="1" spans="1:19">
      <c r="A18" s="302"/>
      <c r="B18" s="302"/>
      <c r="C18" s="661"/>
      <c r="D18" s="661"/>
      <c r="E18" s="662"/>
      <c r="F18" s="663"/>
      <c r="G18" s="302"/>
      <c r="H18" s="302"/>
      <c r="I18" s="302"/>
      <c r="J18" s="302"/>
      <c r="K18" s="666"/>
      <c r="L18" s="666"/>
      <c r="M18" s="666"/>
      <c r="N18" s="666"/>
      <c r="O18" s="666"/>
      <c r="P18" s="666"/>
      <c r="Q18" s="666"/>
      <c r="R18" s="666"/>
      <c r="S18" s="315"/>
    </row>
    <row r="19" ht="15.75" customHeight="1" spans="1:19">
      <c r="A19" s="302"/>
      <c r="B19" s="302"/>
      <c r="C19" s="661"/>
      <c r="D19" s="661"/>
      <c r="E19" s="662"/>
      <c r="F19" s="663"/>
      <c r="G19" s="302"/>
      <c r="H19" s="302"/>
      <c r="I19" s="302"/>
      <c r="J19" s="302"/>
      <c r="K19" s="666"/>
      <c r="L19" s="666"/>
      <c r="M19" s="666"/>
      <c r="N19" s="666"/>
      <c r="O19" s="666"/>
      <c r="P19" s="666"/>
      <c r="Q19" s="666"/>
      <c r="R19" s="666"/>
      <c r="S19" s="315"/>
    </row>
    <row r="20" ht="15.75" customHeight="1" spans="1:19">
      <c r="A20" s="302"/>
      <c r="B20" s="302"/>
      <c r="C20" s="661"/>
      <c r="D20" s="661"/>
      <c r="E20" s="662"/>
      <c r="F20" s="663"/>
      <c r="G20" s="302"/>
      <c r="H20" s="302"/>
      <c r="I20" s="302"/>
      <c r="J20" s="302"/>
      <c r="K20" s="666"/>
      <c r="L20" s="666"/>
      <c r="M20" s="666"/>
      <c r="N20" s="666"/>
      <c r="O20" s="666"/>
      <c r="P20" s="666"/>
      <c r="Q20" s="666"/>
      <c r="R20" s="666"/>
      <c r="S20" s="315"/>
    </row>
    <row r="21" ht="15.75" customHeight="1" spans="1:19">
      <c r="A21" s="302"/>
      <c r="B21" s="302"/>
      <c r="C21" s="661"/>
      <c r="D21" s="661"/>
      <c r="E21" s="662"/>
      <c r="F21" s="663"/>
      <c r="G21" s="302"/>
      <c r="H21" s="302"/>
      <c r="I21" s="302"/>
      <c r="J21" s="302"/>
      <c r="K21" s="666"/>
      <c r="L21" s="666"/>
      <c r="M21" s="666"/>
      <c r="N21" s="666"/>
      <c r="O21" s="666"/>
      <c r="P21" s="666"/>
      <c r="Q21" s="666"/>
      <c r="R21" s="666"/>
      <c r="S21" s="315"/>
    </row>
    <row r="22" ht="15.75" customHeight="1" spans="1:19">
      <c r="A22" s="302"/>
      <c r="B22" s="302"/>
      <c r="C22" s="661"/>
      <c r="D22" s="661"/>
      <c r="E22" s="662"/>
      <c r="F22" s="663"/>
      <c r="G22" s="302"/>
      <c r="H22" s="302"/>
      <c r="I22" s="302"/>
      <c r="J22" s="302"/>
      <c r="K22" s="666"/>
      <c r="L22" s="666"/>
      <c r="M22" s="666"/>
      <c r="N22" s="666"/>
      <c r="O22" s="666"/>
      <c r="P22" s="666"/>
      <c r="Q22" s="666"/>
      <c r="R22" s="666"/>
      <c r="S22" s="315"/>
    </row>
    <row r="23" ht="15.75" customHeight="1" spans="1:19">
      <c r="A23" s="302"/>
      <c r="B23" s="302"/>
      <c r="C23" s="661"/>
      <c r="D23" s="661"/>
      <c r="E23" s="662"/>
      <c r="F23" s="663"/>
      <c r="G23" s="302"/>
      <c r="H23" s="302"/>
      <c r="I23" s="302"/>
      <c r="J23" s="302"/>
      <c r="K23" s="666"/>
      <c r="L23" s="666"/>
      <c r="M23" s="666"/>
      <c r="N23" s="666"/>
      <c r="O23" s="666"/>
      <c r="P23" s="666"/>
      <c r="Q23" s="666"/>
      <c r="R23" s="666"/>
      <c r="S23" s="315"/>
    </row>
    <row r="24" ht="15.75" customHeight="1" spans="1:19">
      <c r="A24" s="302"/>
      <c r="B24" s="302"/>
      <c r="C24" s="661"/>
      <c r="D24" s="661"/>
      <c r="E24" s="662"/>
      <c r="F24" s="663"/>
      <c r="G24" s="302"/>
      <c r="H24" s="302"/>
      <c r="I24" s="302"/>
      <c r="J24" s="302"/>
      <c r="K24" s="666"/>
      <c r="L24" s="666"/>
      <c r="M24" s="666"/>
      <c r="N24" s="666"/>
      <c r="O24" s="666"/>
      <c r="P24" s="666"/>
      <c r="Q24" s="666"/>
      <c r="R24" s="666"/>
      <c r="S24" s="315"/>
    </row>
    <row r="25" ht="15.75" customHeight="1" spans="1:19">
      <c r="A25" s="303" t="s">
        <v>337</v>
      </c>
      <c r="B25" s="668"/>
      <c r="C25" s="669"/>
      <c r="D25" s="669"/>
      <c r="E25" s="302"/>
      <c r="F25" s="663"/>
      <c r="G25" s="663"/>
      <c r="H25" s="663"/>
      <c r="I25" s="666"/>
      <c r="J25" s="666" t="s">
        <v>1057</v>
      </c>
      <c r="K25" s="667"/>
      <c r="L25" s="666"/>
      <c r="M25" s="666"/>
      <c r="N25" s="666"/>
      <c r="O25" s="666"/>
      <c r="P25" s="301"/>
      <c r="Q25" s="301"/>
      <c r="R25" s="666"/>
      <c r="S25" s="666" t="s">
        <v>1057</v>
      </c>
    </row>
    <row r="26" ht="15.75" customHeight="1" spans="1:19">
      <c r="A26" s="670" t="s">
        <v>1155</v>
      </c>
      <c r="B26" s="671"/>
      <c r="C26" s="672"/>
      <c r="D26" s="304"/>
      <c r="E26" s="302"/>
      <c r="F26" s="663"/>
      <c r="G26" s="663"/>
      <c r="H26" s="663"/>
      <c r="I26" s="666"/>
      <c r="J26" s="666"/>
      <c r="K26" s="667"/>
      <c r="L26" s="666"/>
      <c r="M26" s="666"/>
      <c r="N26" s="666"/>
      <c r="O26" s="666"/>
      <c r="P26" s="301"/>
      <c r="Q26" s="301"/>
      <c r="R26" s="666"/>
      <c r="S26" s="666" t="s">
        <v>1057</v>
      </c>
    </row>
    <row r="27" ht="15.75" customHeight="1" spans="1:19">
      <c r="A27" s="303" t="s">
        <v>337</v>
      </c>
      <c r="B27" s="306"/>
      <c r="C27" s="304"/>
      <c r="D27" s="304"/>
      <c r="E27" s="302"/>
      <c r="F27" s="663"/>
      <c r="G27" s="663"/>
      <c r="H27" s="663"/>
      <c r="I27" s="315"/>
      <c r="J27" s="666"/>
      <c r="K27" s="667"/>
      <c r="L27" s="666"/>
      <c r="M27" s="666">
        <f>SUM(M7:M26)</f>
        <v>0</v>
      </c>
      <c r="N27" s="666"/>
      <c r="O27" s="666">
        <f>SUM(O7:O26)</f>
        <v>0</v>
      </c>
      <c r="P27" s="666">
        <f>SUM(P7:P26)</f>
        <v>0</v>
      </c>
      <c r="Q27" s="301"/>
      <c r="R27" s="666"/>
      <c r="S27" s="666" t="s">
        <v>1057</v>
      </c>
    </row>
    <row r="28" ht="15.75" customHeight="1" spans="1:15">
      <c r="A28" s="169" t="str">
        <f>封面!D11&amp;封面!G11</f>
        <v>产权持有单位填表人：丁旭伟</v>
      </c>
      <c r="B28" s="139"/>
      <c r="C28" s="139"/>
      <c r="D28" s="139"/>
      <c r="O28" s="139" t="str">
        <f>"评估人员："&amp;封面!L22</f>
        <v>评估人员：</v>
      </c>
    </row>
    <row r="29" ht="15.75" customHeight="1" spans="1:1">
      <c r="A29" s="169" t="str">
        <f>CONCATENATE(封面!D13,封面!F13,封面!G13,封面!H13,封面!I13,封面!J13,封面!K13)</f>
        <v>填表日期：2023年11月7日</v>
      </c>
    </row>
  </sheetData>
  <mergeCells count="7">
    <mergeCell ref="A2:S2"/>
    <mergeCell ref="A3:S3"/>
    <mergeCell ref="A4:S4"/>
    <mergeCell ref="A5:E5"/>
    <mergeCell ref="A25:C25"/>
    <mergeCell ref="A26:C26"/>
    <mergeCell ref="A27:C27"/>
  </mergeCells>
  <hyperlinks>
    <hyperlink ref="A1" location="索引目录!C35" display="返回索引页"/>
    <hyperlink ref="B1" location="分类汇总!B25" display="返回"/>
  </hyperlinks>
  <printOptions horizontalCentered="1"/>
  <pageMargins left="0.354166666666667" right="0.354166666666667" top="0.786805555555556" bottom="0.786805555555556" header="1.0625" footer="0.511805555555556"/>
  <pageSetup paperSize="9" scale="88" orientation="landscape"/>
  <headerFooter alignWithMargins="0">
    <oddHeader>&amp;R&amp;"宋体,常规"&amp;10表&amp;"Times New Roman,常规"4-9-3
&amp;"宋体,常规"共&amp;"Times New Roman,常规"&amp;N&amp;"宋体,常规"页第&amp;"Times New Roman,常规"&amp;P&amp;"宋体,常规"页</oddHeader>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4"/>
    <pageSetUpPr fitToPage="1"/>
  </sheetPr>
  <dimension ref="A1:T29"/>
  <sheetViews>
    <sheetView workbookViewId="0">
      <selection activeCell="L19" sqref="L19"/>
    </sheetView>
  </sheetViews>
  <sheetFormatPr defaultColWidth="9" defaultRowHeight="12.75"/>
  <cols>
    <col min="1" max="1" width="6.16666666666667" style="297" customWidth="1"/>
    <col min="2" max="2" width="6.66666666666667" style="297" customWidth="1"/>
    <col min="3" max="3" width="7.66666666666667" style="297" customWidth="1"/>
    <col min="4" max="4" width="13.6666666666667" style="297" customWidth="1"/>
    <col min="5" max="5" width="9.08333333333333" style="297" customWidth="1"/>
    <col min="6" max="7" width="4.66666666666667" style="297" customWidth="1"/>
    <col min="8" max="8" width="4.58333333333333" style="297" customWidth="1"/>
    <col min="9" max="9" width="4.16666666666667" style="297" customWidth="1"/>
    <col min="10" max="10" width="4.66666666666667" style="297" customWidth="1"/>
    <col min="11" max="11" width="6.66666666666667" style="297" customWidth="1"/>
    <col min="12" max="12" width="10.1666666666667" style="297" customWidth="1"/>
    <col min="13" max="13" width="12.5833333333333" style="297" customWidth="1" outlineLevel="1"/>
    <col min="14" max="14" width="11.6666666666667" style="297" customWidth="1" outlineLevel="1"/>
    <col min="15" max="16" width="11.6666666666667" style="297" customWidth="1"/>
    <col min="17" max="17" width="10.0833333333333" style="297" customWidth="1"/>
    <col min="18" max="18" width="7.5" style="297" customWidth="1"/>
    <col min="19" max="19" width="7.66666666666667" style="297" customWidth="1"/>
    <col min="20" max="16384" width="9" style="297"/>
  </cols>
  <sheetData>
    <row r="1" s="139" customFormat="1" ht="14.25" spans="1:12">
      <c r="A1" s="232" t="s">
        <v>118</v>
      </c>
      <c r="B1" s="143" t="s">
        <v>261</v>
      </c>
      <c r="C1" s="145"/>
      <c r="D1" s="145"/>
      <c r="E1" s="145"/>
      <c r="F1" s="145"/>
      <c r="G1" s="145"/>
      <c r="H1" s="145"/>
      <c r="I1" s="145"/>
      <c r="J1" s="145"/>
      <c r="K1" s="145"/>
      <c r="L1" s="145"/>
    </row>
    <row r="2" s="654" customFormat="1" ht="30" customHeight="1" spans="1:20">
      <c r="A2" s="294" t="s">
        <v>1163</v>
      </c>
      <c r="B2" s="294"/>
      <c r="C2" s="294"/>
      <c r="D2" s="294"/>
      <c r="E2" s="294"/>
      <c r="F2" s="294"/>
      <c r="G2" s="294"/>
      <c r="H2" s="294"/>
      <c r="I2" s="294"/>
      <c r="J2" s="294"/>
      <c r="K2" s="294"/>
      <c r="L2" s="294"/>
      <c r="M2" s="294"/>
      <c r="N2" s="294"/>
      <c r="O2" s="294"/>
      <c r="P2" s="294"/>
      <c r="Q2" s="294"/>
      <c r="R2" s="294"/>
      <c r="S2" s="294"/>
      <c r="T2" s="655"/>
    </row>
    <row r="3" s="654" customFormat="1" ht="15.75" customHeight="1" spans="1:20">
      <c r="A3" s="656" t="s">
        <v>1157</v>
      </c>
      <c r="B3" s="656"/>
      <c r="C3" s="656"/>
      <c r="D3" s="656"/>
      <c r="E3" s="656"/>
      <c r="F3" s="656"/>
      <c r="G3" s="656"/>
      <c r="H3" s="656"/>
      <c r="I3" s="656"/>
      <c r="J3" s="656"/>
      <c r="K3" s="656"/>
      <c r="L3" s="656"/>
      <c r="M3" s="656"/>
      <c r="N3" s="656"/>
      <c r="O3" s="656"/>
      <c r="P3" s="656"/>
      <c r="Q3" s="656"/>
      <c r="R3" s="656"/>
      <c r="S3" s="656"/>
      <c r="T3" s="655"/>
    </row>
    <row r="4" ht="14.25" customHeight="1" spans="1:19">
      <c r="A4" s="657" t="str">
        <f>'投资性房地产-土地成本模式'!A4:S4</f>
        <v>评估基准日：2023年9月30日</v>
      </c>
      <c r="B4" s="658"/>
      <c r="C4" s="658"/>
      <c r="D4" s="658"/>
      <c r="E4" s="658"/>
      <c r="F4" s="658"/>
      <c r="G4" s="658"/>
      <c r="H4" s="658"/>
      <c r="I4" s="658"/>
      <c r="J4" s="658"/>
      <c r="K4" s="664"/>
      <c r="L4" s="664"/>
      <c r="M4" s="664"/>
      <c r="N4" s="664"/>
      <c r="O4" s="664"/>
      <c r="P4" s="664"/>
      <c r="Q4" s="664"/>
      <c r="R4" s="664"/>
      <c r="S4" s="664"/>
    </row>
    <row r="5" ht="15.75" customHeight="1" spans="1:19">
      <c r="A5" s="659" t="s">
        <v>1158</v>
      </c>
      <c r="B5" s="659"/>
      <c r="C5" s="659"/>
      <c r="D5" s="659"/>
      <c r="E5" s="659"/>
      <c r="S5" s="310" t="s">
        <v>120</v>
      </c>
    </row>
    <row r="6" s="655" customFormat="1" ht="36" spans="1:19">
      <c r="A6" s="299" t="s">
        <v>183</v>
      </c>
      <c r="B6" s="299" t="s">
        <v>1164</v>
      </c>
      <c r="C6" s="660" t="s">
        <v>1165</v>
      </c>
      <c r="D6" s="660" t="s">
        <v>1148</v>
      </c>
      <c r="E6" s="299" t="s">
        <v>1166</v>
      </c>
      <c r="F6" s="299" t="s">
        <v>1167</v>
      </c>
      <c r="G6" s="299" t="s">
        <v>1168</v>
      </c>
      <c r="H6" s="299" t="s">
        <v>970</v>
      </c>
      <c r="I6" s="299" t="s">
        <v>1169</v>
      </c>
      <c r="J6" s="299" t="s">
        <v>1170</v>
      </c>
      <c r="K6" s="299" t="s">
        <v>1171</v>
      </c>
      <c r="L6" s="299" t="s">
        <v>1172</v>
      </c>
      <c r="M6" s="665" t="s">
        <v>264</v>
      </c>
      <c r="N6" s="665" t="s">
        <v>292</v>
      </c>
      <c r="O6" s="665" t="s">
        <v>265</v>
      </c>
      <c r="P6" s="299" t="s">
        <v>266</v>
      </c>
      <c r="Q6" s="299" t="s">
        <v>1161</v>
      </c>
      <c r="R6" s="299" t="s">
        <v>293</v>
      </c>
      <c r="S6" s="299" t="s">
        <v>186</v>
      </c>
    </row>
    <row r="7" ht="15.75" customHeight="1" spans="1:19">
      <c r="A7" s="302"/>
      <c r="B7" s="302"/>
      <c r="C7" s="661"/>
      <c r="D7" s="661"/>
      <c r="E7" s="662"/>
      <c r="F7" s="663"/>
      <c r="G7" s="302"/>
      <c r="H7" s="302"/>
      <c r="I7" s="302"/>
      <c r="J7" s="302"/>
      <c r="K7" s="666"/>
      <c r="L7" s="666"/>
      <c r="M7" s="667"/>
      <c r="N7" s="667"/>
      <c r="O7" s="667"/>
      <c r="P7" s="666"/>
      <c r="Q7" s="666"/>
      <c r="R7" s="666" t="s">
        <v>1057</v>
      </c>
      <c r="S7" s="315"/>
    </row>
    <row r="8" ht="15.75" customHeight="1" spans="1:19">
      <c r="A8" s="302"/>
      <c r="B8" s="302"/>
      <c r="C8" s="661"/>
      <c r="D8" s="661"/>
      <c r="E8" s="662"/>
      <c r="F8" s="663"/>
      <c r="G8" s="302"/>
      <c r="H8" s="302"/>
      <c r="I8" s="302"/>
      <c r="J8" s="302"/>
      <c r="K8" s="666"/>
      <c r="L8" s="666"/>
      <c r="M8" s="666"/>
      <c r="N8" s="666"/>
      <c r="O8" s="666"/>
      <c r="P8" s="666"/>
      <c r="Q8" s="666"/>
      <c r="R8" s="666" t="s">
        <v>1057</v>
      </c>
      <c r="S8" s="315"/>
    </row>
    <row r="9" ht="15.75" customHeight="1" spans="1:19">
      <c r="A9" s="302"/>
      <c r="B9" s="302"/>
      <c r="C9" s="661"/>
      <c r="D9" s="661"/>
      <c r="E9" s="662"/>
      <c r="F9" s="663"/>
      <c r="G9" s="302"/>
      <c r="H9" s="302"/>
      <c r="I9" s="302"/>
      <c r="J9" s="302"/>
      <c r="K9" s="666"/>
      <c r="L9" s="666"/>
      <c r="M9" s="666"/>
      <c r="N9" s="666"/>
      <c r="O9" s="666"/>
      <c r="P9" s="666"/>
      <c r="Q9" s="666"/>
      <c r="R9" s="666" t="s">
        <v>1057</v>
      </c>
      <c r="S9" s="315"/>
    </row>
    <row r="10" ht="15.75" customHeight="1" spans="1:19">
      <c r="A10" s="302"/>
      <c r="B10" s="302"/>
      <c r="C10" s="661"/>
      <c r="D10" s="661"/>
      <c r="E10" s="662"/>
      <c r="F10" s="663"/>
      <c r="G10" s="302"/>
      <c r="H10" s="302"/>
      <c r="I10" s="302"/>
      <c r="J10" s="302"/>
      <c r="K10" s="666"/>
      <c r="L10" s="666"/>
      <c r="M10" s="666"/>
      <c r="N10" s="666"/>
      <c r="O10" s="666"/>
      <c r="P10" s="666"/>
      <c r="Q10" s="666"/>
      <c r="R10" s="666" t="s">
        <v>1057</v>
      </c>
      <c r="S10" s="315"/>
    </row>
    <row r="11" ht="15.75" customHeight="1" spans="1:19">
      <c r="A11" s="302"/>
      <c r="B11" s="302"/>
      <c r="C11" s="661"/>
      <c r="D11" s="661"/>
      <c r="E11" s="662"/>
      <c r="F11" s="663"/>
      <c r="G11" s="302"/>
      <c r="H11" s="302"/>
      <c r="I11" s="302"/>
      <c r="J11" s="302"/>
      <c r="K11" s="666"/>
      <c r="L11" s="666"/>
      <c r="M11" s="666"/>
      <c r="N11" s="666"/>
      <c r="O11" s="666"/>
      <c r="P11" s="666"/>
      <c r="Q11" s="666"/>
      <c r="R11" s="666" t="s">
        <v>1057</v>
      </c>
      <c r="S11" s="315"/>
    </row>
    <row r="12" ht="15.75" customHeight="1" spans="1:19">
      <c r="A12" s="302"/>
      <c r="B12" s="302"/>
      <c r="C12" s="661"/>
      <c r="D12" s="661"/>
      <c r="E12" s="662"/>
      <c r="F12" s="663"/>
      <c r="G12" s="302"/>
      <c r="H12" s="302"/>
      <c r="I12" s="302"/>
      <c r="J12" s="302"/>
      <c r="K12" s="666"/>
      <c r="L12" s="666"/>
      <c r="M12" s="666"/>
      <c r="N12" s="666"/>
      <c r="O12" s="666"/>
      <c r="P12" s="666"/>
      <c r="Q12" s="666"/>
      <c r="R12" s="666" t="s">
        <v>1057</v>
      </c>
      <c r="S12" s="315"/>
    </row>
    <row r="13" ht="15.75" customHeight="1" spans="1:19">
      <c r="A13" s="302"/>
      <c r="B13" s="302"/>
      <c r="C13" s="661"/>
      <c r="D13" s="661"/>
      <c r="E13" s="662"/>
      <c r="F13" s="663"/>
      <c r="G13" s="302"/>
      <c r="H13" s="302"/>
      <c r="I13" s="302"/>
      <c r="J13" s="302"/>
      <c r="K13" s="666"/>
      <c r="L13" s="666"/>
      <c r="M13" s="666"/>
      <c r="N13" s="666"/>
      <c r="O13" s="666"/>
      <c r="P13" s="666"/>
      <c r="Q13" s="666"/>
      <c r="R13" s="666"/>
      <c r="S13" s="315"/>
    </row>
    <row r="14" ht="15.75" customHeight="1" spans="1:19">
      <c r="A14" s="302"/>
      <c r="B14" s="302"/>
      <c r="C14" s="661"/>
      <c r="D14" s="661"/>
      <c r="E14" s="662"/>
      <c r="F14" s="663"/>
      <c r="G14" s="302"/>
      <c r="H14" s="302"/>
      <c r="I14" s="302"/>
      <c r="J14" s="302"/>
      <c r="K14" s="666"/>
      <c r="L14" s="666"/>
      <c r="M14" s="666"/>
      <c r="N14" s="666"/>
      <c r="O14" s="666"/>
      <c r="P14" s="666"/>
      <c r="Q14" s="666"/>
      <c r="R14" s="666"/>
      <c r="S14" s="315"/>
    </row>
    <row r="15" ht="15.75" customHeight="1" spans="1:19">
      <c r="A15" s="302"/>
      <c r="B15" s="302"/>
      <c r="C15" s="661"/>
      <c r="D15" s="661"/>
      <c r="E15" s="662"/>
      <c r="F15" s="663"/>
      <c r="G15" s="302"/>
      <c r="H15" s="302"/>
      <c r="I15" s="302"/>
      <c r="J15" s="302"/>
      <c r="K15" s="666"/>
      <c r="L15" s="666"/>
      <c r="M15" s="666"/>
      <c r="N15" s="666"/>
      <c r="O15" s="666"/>
      <c r="P15" s="666"/>
      <c r="Q15" s="666"/>
      <c r="R15" s="666"/>
      <c r="S15" s="315"/>
    </row>
    <row r="16" ht="15.75" customHeight="1" spans="1:19">
      <c r="A16" s="302"/>
      <c r="B16" s="302"/>
      <c r="C16" s="661"/>
      <c r="D16" s="661"/>
      <c r="E16" s="662"/>
      <c r="F16" s="663"/>
      <c r="G16" s="302"/>
      <c r="H16" s="302"/>
      <c r="I16" s="302"/>
      <c r="J16" s="302"/>
      <c r="K16" s="666"/>
      <c r="L16" s="666"/>
      <c r="M16" s="666"/>
      <c r="N16" s="666"/>
      <c r="O16" s="666"/>
      <c r="P16" s="666"/>
      <c r="Q16" s="666"/>
      <c r="R16" s="666"/>
      <c r="S16" s="315"/>
    </row>
    <row r="17" ht="15.75" customHeight="1" spans="1:19">
      <c r="A17" s="302"/>
      <c r="B17" s="302"/>
      <c r="C17" s="661"/>
      <c r="D17" s="661"/>
      <c r="E17" s="662"/>
      <c r="F17" s="663"/>
      <c r="G17" s="302"/>
      <c r="H17" s="302"/>
      <c r="I17" s="302"/>
      <c r="J17" s="302"/>
      <c r="K17" s="666"/>
      <c r="L17" s="666"/>
      <c r="M17" s="666"/>
      <c r="N17" s="666"/>
      <c r="O17" s="666"/>
      <c r="P17" s="666"/>
      <c r="Q17" s="666"/>
      <c r="R17" s="666" t="s">
        <v>1057</v>
      </c>
      <c r="S17" s="315"/>
    </row>
    <row r="18" ht="15.75" customHeight="1" spans="1:19">
      <c r="A18" s="302"/>
      <c r="B18" s="302"/>
      <c r="C18" s="661"/>
      <c r="D18" s="661"/>
      <c r="E18" s="662"/>
      <c r="F18" s="663"/>
      <c r="G18" s="302"/>
      <c r="H18" s="302"/>
      <c r="I18" s="302"/>
      <c r="J18" s="302"/>
      <c r="K18" s="666"/>
      <c r="L18" s="666"/>
      <c r="M18" s="666"/>
      <c r="N18" s="666"/>
      <c r="O18" s="666"/>
      <c r="P18" s="666"/>
      <c r="Q18" s="666"/>
      <c r="R18" s="666"/>
      <c r="S18" s="315"/>
    </row>
    <row r="19" ht="15.75" customHeight="1" spans="1:19">
      <c r="A19" s="302"/>
      <c r="B19" s="302"/>
      <c r="C19" s="661"/>
      <c r="D19" s="661"/>
      <c r="E19" s="662"/>
      <c r="F19" s="663"/>
      <c r="G19" s="302"/>
      <c r="H19" s="302"/>
      <c r="I19" s="302"/>
      <c r="J19" s="302"/>
      <c r="K19" s="666"/>
      <c r="L19" s="666"/>
      <c r="M19" s="666"/>
      <c r="N19" s="666"/>
      <c r="O19" s="666"/>
      <c r="P19" s="666"/>
      <c r="Q19" s="666"/>
      <c r="R19" s="666"/>
      <c r="S19" s="315"/>
    </row>
    <row r="20" ht="15.75" customHeight="1" spans="1:19">
      <c r="A20" s="302"/>
      <c r="B20" s="302"/>
      <c r="C20" s="661"/>
      <c r="D20" s="661"/>
      <c r="E20" s="662"/>
      <c r="F20" s="663"/>
      <c r="G20" s="302"/>
      <c r="H20" s="302"/>
      <c r="I20" s="302"/>
      <c r="J20" s="302"/>
      <c r="K20" s="666"/>
      <c r="L20" s="666"/>
      <c r="M20" s="666"/>
      <c r="N20" s="666"/>
      <c r="O20" s="666"/>
      <c r="P20" s="666"/>
      <c r="Q20" s="666"/>
      <c r="R20" s="666" t="s">
        <v>1057</v>
      </c>
      <c r="S20" s="315"/>
    </row>
    <row r="21" ht="15.75" customHeight="1" spans="1:19">
      <c r="A21" s="302"/>
      <c r="B21" s="302"/>
      <c r="C21" s="661"/>
      <c r="D21" s="661"/>
      <c r="E21" s="662"/>
      <c r="F21" s="663"/>
      <c r="G21" s="302"/>
      <c r="H21" s="302"/>
      <c r="I21" s="302"/>
      <c r="J21" s="302"/>
      <c r="K21" s="666"/>
      <c r="L21" s="666"/>
      <c r="M21" s="666"/>
      <c r="N21" s="666"/>
      <c r="O21" s="666"/>
      <c r="P21" s="666"/>
      <c r="Q21" s="666"/>
      <c r="R21" s="666" t="s">
        <v>1057</v>
      </c>
      <c r="S21" s="315"/>
    </row>
    <row r="22" ht="15.75" customHeight="1" spans="1:19">
      <c r="A22" s="302"/>
      <c r="B22" s="302"/>
      <c r="C22" s="661"/>
      <c r="D22" s="661"/>
      <c r="E22" s="662"/>
      <c r="F22" s="663"/>
      <c r="G22" s="302"/>
      <c r="H22" s="302"/>
      <c r="I22" s="302"/>
      <c r="J22" s="302"/>
      <c r="K22" s="666"/>
      <c r="L22" s="666"/>
      <c r="M22" s="666"/>
      <c r="N22" s="666"/>
      <c r="O22" s="666"/>
      <c r="P22" s="666"/>
      <c r="Q22" s="666"/>
      <c r="R22" s="666" t="s">
        <v>1057</v>
      </c>
      <c r="S22" s="315"/>
    </row>
    <row r="23" ht="15.75" customHeight="1" spans="1:19">
      <c r="A23" s="302"/>
      <c r="B23" s="302"/>
      <c r="C23" s="661"/>
      <c r="D23" s="661"/>
      <c r="E23" s="662"/>
      <c r="F23" s="663"/>
      <c r="G23" s="302"/>
      <c r="H23" s="302"/>
      <c r="I23" s="302"/>
      <c r="J23" s="302"/>
      <c r="K23" s="666"/>
      <c r="L23" s="666"/>
      <c r="M23" s="666"/>
      <c r="N23" s="666"/>
      <c r="O23" s="666"/>
      <c r="P23" s="666"/>
      <c r="Q23" s="666"/>
      <c r="R23" s="666" t="s">
        <v>1057</v>
      </c>
      <c r="S23" s="315"/>
    </row>
    <row r="24" ht="15.75" customHeight="1" spans="1:19">
      <c r="A24" s="302"/>
      <c r="B24" s="302"/>
      <c r="C24" s="661"/>
      <c r="D24" s="661"/>
      <c r="E24" s="662"/>
      <c r="F24" s="663"/>
      <c r="G24" s="302"/>
      <c r="H24" s="302"/>
      <c r="I24" s="302"/>
      <c r="J24" s="302"/>
      <c r="K24" s="666"/>
      <c r="L24" s="666"/>
      <c r="M24" s="666"/>
      <c r="N24" s="666"/>
      <c r="O24" s="666"/>
      <c r="P24" s="666"/>
      <c r="Q24" s="666"/>
      <c r="R24" s="666" t="s">
        <v>1057</v>
      </c>
      <c r="S24" s="315"/>
    </row>
    <row r="25" ht="15.75" customHeight="1" spans="1:19">
      <c r="A25" s="302"/>
      <c r="B25" s="302"/>
      <c r="C25" s="661"/>
      <c r="D25" s="661"/>
      <c r="E25" s="662"/>
      <c r="F25" s="663"/>
      <c r="G25" s="302"/>
      <c r="H25" s="302"/>
      <c r="I25" s="302"/>
      <c r="J25" s="302"/>
      <c r="K25" s="666"/>
      <c r="L25" s="666"/>
      <c r="M25" s="666"/>
      <c r="N25" s="666"/>
      <c r="O25" s="666"/>
      <c r="P25" s="666"/>
      <c r="Q25" s="666"/>
      <c r="R25" s="666" t="s">
        <v>1057</v>
      </c>
      <c r="S25" s="315"/>
    </row>
    <row r="26" ht="15.75" customHeight="1" spans="1:19">
      <c r="A26" s="302"/>
      <c r="B26" s="302"/>
      <c r="C26" s="661"/>
      <c r="D26" s="661"/>
      <c r="E26" s="662"/>
      <c r="F26" s="663"/>
      <c r="G26" s="302"/>
      <c r="H26" s="302"/>
      <c r="I26" s="302"/>
      <c r="J26" s="302"/>
      <c r="K26" s="666"/>
      <c r="L26" s="666"/>
      <c r="M26" s="666"/>
      <c r="N26" s="666"/>
      <c r="O26" s="666"/>
      <c r="P26" s="666"/>
      <c r="Q26" s="666"/>
      <c r="R26" s="666"/>
      <c r="S26" s="315"/>
    </row>
    <row r="27" ht="15.75" customHeight="1" spans="1:19">
      <c r="A27" s="303" t="s">
        <v>295</v>
      </c>
      <c r="B27" s="306"/>
      <c r="C27" s="306"/>
      <c r="D27" s="306"/>
      <c r="E27" s="304"/>
      <c r="F27" s="663"/>
      <c r="G27" s="302"/>
      <c r="H27" s="302"/>
      <c r="I27" s="302"/>
      <c r="J27" s="302"/>
      <c r="K27" s="666"/>
      <c r="L27" s="666"/>
      <c r="M27" s="666">
        <f>SUM(M7:M26)</f>
        <v>0</v>
      </c>
      <c r="N27" s="666"/>
      <c r="O27" s="666">
        <f>SUM(O7:O26)</f>
        <v>0</v>
      </c>
      <c r="P27" s="666">
        <f>SUM(P7:P26)</f>
        <v>0</v>
      </c>
      <c r="Q27" s="666"/>
      <c r="R27" s="666" t="s">
        <v>1057</v>
      </c>
      <c r="S27" s="315"/>
    </row>
    <row r="28" ht="15.75" customHeight="1" spans="1:15">
      <c r="A28" s="169" t="str">
        <f>封面!D11&amp;封面!G11</f>
        <v>产权持有单位填表人：丁旭伟</v>
      </c>
      <c r="B28" s="139"/>
      <c r="C28" s="139"/>
      <c r="D28" s="139"/>
      <c r="N28" s="139"/>
      <c r="O28" s="139" t="str">
        <f>"评估人员："&amp;封面!M22</f>
        <v>评估人员：</v>
      </c>
    </row>
    <row r="29" ht="15.75" customHeight="1" spans="1:1">
      <c r="A29" s="169" t="str">
        <f>CONCATENATE(封面!D13,封面!F13,封面!G13,封面!H13,封面!I13,封面!J13,封面!K13)</f>
        <v>填表日期：2023年11月7日</v>
      </c>
    </row>
  </sheetData>
  <mergeCells count="5">
    <mergeCell ref="A2:S2"/>
    <mergeCell ref="A3:S3"/>
    <mergeCell ref="A4:S4"/>
    <mergeCell ref="A5:E5"/>
    <mergeCell ref="A27:E27"/>
  </mergeCells>
  <hyperlinks>
    <hyperlink ref="A1" location="索引目录!C35" display="返回索引页"/>
    <hyperlink ref="B1" location="分类汇总!B25" display="返回"/>
  </hyperlinks>
  <printOptions horizontalCentered="1"/>
  <pageMargins left="0.354166666666667" right="0.354166666666667" top="0.786805555555556" bottom="0.786805555555556" header="1.0625" footer="0.511805555555556"/>
  <pageSetup paperSize="9" scale="84" orientation="landscape"/>
  <headerFooter alignWithMargins="0">
    <oddHeader>&amp;R&amp;"宋体,常规"&amp;10表&amp;"Times New Roman,常规"4-9-4
&amp;"宋体,常规"共&amp;"Times New Roman,常规"&amp;N&amp;"宋体,常规"页第&amp;"Times New Roman,常规"&amp;P&amp;"宋体,常规"页</oddHeader>
  </headerFooter>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T27"/>
  <sheetViews>
    <sheetView zoomScale="85" zoomScaleNormal="85" workbookViewId="0">
      <selection activeCell="L19" sqref="L19"/>
    </sheetView>
  </sheetViews>
  <sheetFormatPr defaultColWidth="9" defaultRowHeight="15.75" customHeight="1"/>
  <cols>
    <col min="1" max="1" width="6.08333333333333" style="139" customWidth="1"/>
    <col min="2" max="2" width="26.5" style="139" customWidth="1"/>
    <col min="3" max="4" width="13" style="139" customWidth="1" outlineLevel="1"/>
    <col min="5" max="8" width="14.5" style="139" customWidth="1"/>
    <col min="9" max="10" width="12.4166666666667" style="139" customWidth="1"/>
    <col min="11" max="11" width="7.91666666666667" style="139" customWidth="1"/>
    <col min="12" max="12" width="10.5" style="139" customWidth="1"/>
    <col min="13" max="13" width="9" style="139"/>
    <col min="14" max="14" width="22.5" style="639" customWidth="1"/>
    <col min="15" max="15" width="12.0833333333333" style="639" customWidth="1"/>
    <col min="16" max="16" width="12.1666666666667" style="639" customWidth="1"/>
    <col min="17" max="17" width="12.4166666666667" style="639" customWidth="1"/>
    <col min="18" max="18" width="13.1666666666667" style="639" customWidth="1"/>
    <col min="19" max="20" width="9" style="639"/>
    <col min="21" max="16384" width="9" style="139"/>
  </cols>
  <sheetData>
    <row r="1" customHeight="1" spans="1:12">
      <c r="A1" s="232" t="s">
        <v>118</v>
      </c>
      <c r="B1" s="143" t="s">
        <v>261</v>
      </c>
      <c r="C1" s="146"/>
      <c r="D1" s="146"/>
      <c r="E1" s="146"/>
      <c r="F1" s="146"/>
      <c r="G1" s="146"/>
      <c r="H1" s="146"/>
      <c r="I1" s="146"/>
      <c r="J1" s="146"/>
      <c r="K1" s="146"/>
      <c r="L1" s="146"/>
    </row>
    <row r="2" s="137" customFormat="1" ht="30" customHeight="1" spans="1:20">
      <c r="A2" s="148" t="s">
        <v>1173</v>
      </c>
      <c r="B2" s="148"/>
      <c r="C2" s="148"/>
      <c r="D2" s="148"/>
      <c r="E2" s="148"/>
      <c r="F2" s="148"/>
      <c r="G2" s="148"/>
      <c r="H2" s="148"/>
      <c r="I2" s="148"/>
      <c r="J2" s="148"/>
      <c r="K2" s="148"/>
      <c r="L2" s="148"/>
      <c r="N2" s="642"/>
      <c r="O2" s="642"/>
      <c r="P2" s="642"/>
      <c r="Q2" s="642"/>
      <c r="R2" s="642"/>
      <c r="S2" s="642"/>
      <c r="T2" s="642"/>
    </row>
    <row r="3" ht="14.25" customHeight="1" spans="1:12">
      <c r="A3" s="233" t="str">
        <f>CONCATENATE(封面!D9,封面!F9,封面!G9,封面!H9,封面!I9,封面!J9,封面!K9)</f>
        <v>评估基准日：2023年9月30日</v>
      </c>
      <c r="B3" s="233"/>
      <c r="C3" s="233"/>
      <c r="D3" s="233"/>
      <c r="E3" s="233"/>
      <c r="F3" s="233"/>
      <c r="G3" s="138"/>
      <c r="H3" s="138"/>
      <c r="I3" s="138"/>
      <c r="J3" s="138"/>
      <c r="K3" s="138"/>
      <c r="L3" s="138"/>
    </row>
    <row r="4" customHeight="1" spans="1:20">
      <c r="A4" s="234" t="str">
        <f>封面!D7&amp;封面!F7</f>
        <v>产权持有人：杭州汽轮新能源有限公司</v>
      </c>
      <c r="C4" s="150"/>
      <c r="D4" s="150"/>
      <c r="E4" s="150"/>
      <c r="F4" s="150"/>
      <c r="G4" s="150"/>
      <c r="H4" s="150"/>
      <c r="I4" s="150"/>
      <c r="J4" s="150"/>
      <c r="K4" s="643"/>
      <c r="L4" s="352" t="s">
        <v>120</v>
      </c>
      <c r="T4" s="653"/>
    </row>
    <row r="5" s="138" customFormat="1" customHeight="1" spans="1:20">
      <c r="A5" s="152" t="s">
        <v>263</v>
      </c>
      <c r="B5" s="152" t="s">
        <v>252</v>
      </c>
      <c r="C5" s="237" t="s">
        <v>264</v>
      </c>
      <c r="D5" s="587"/>
      <c r="E5" s="237" t="s">
        <v>265</v>
      </c>
      <c r="F5" s="587"/>
      <c r="G5" s="237" t="s">
        <v>266</v>
      </c>
      <c r="H5" s="587"/>
      <c r="I5" s="237" t="s">
        <v>267</v>
      </c>
      <c r="J5" s="587"/>
      <c r="K5" s="237" t="s">
        <v>303</v>
      </c>
      <c r="L5" s="587"/>
      <c r="N5" s="644" t="s">
        <v>252</v>
      </c>
      <c r="O5" s="645" t="s">
        <v>265</v>
      </c>
      <c r="P5" s="646"/>
      <c r="Q5" s="645" t="s">
        <v>266</v>
      </c>
      <c r="R5" s="646"/>
      <c r="S5" s="645" t="s">
        <v>303</v>
      </c>
      <c r="T5" s="646"/>
    </row>
    <row r="6" s="138" customFormat="1" customHeight="1" spans="1:20">
      <c r="A6" s="156"/>
      <c r="B6" s="156"/>
      <c r="C6" s="208" t="s">
        <v>1153</v>
      </c>
      <c r="D6" s="208" t="s">
        <v>1154</v>
      </c>
      <c r="E6" s="208" t="s">
        <v>1153</v>
      </c>
      <c r="F6" s="208" t="s">
        <v>1154</v>
      </c>
      <c r="G6" s="208" t="s">
        <v>1153</v>
      </c>
      <c r="H6" s="208" t="s">
        <v>1154</v>
      </c>
      <c r="I6" s="208" t="s">
        <v>1153</v>
      </c>
      <c r="J6" s="208" t="s">
        <v>1154</v>
      </c>
      <c r="K6" s="208" t="s">
        <v>1153</v>
      </c>
      <c r="L6" s="208" t="s">
        <v>1154</v>
      </c>
      <c r="N6" s="647"/>
      <c r="O6" s="647" t="s">
        <v>1153</v>
      </c>
      <c r="P6" s="647" t="s">
        <v>1154</v>
      </c>
      <c r="Q6" s="647" t="s">
        <v>1153</v>
      </c>
      <c r="R6" s="647" t="s">
        <v>1154</v>
      </c>
      <c r="S6" s="647" t="s">
        <v>1153</v>
      </c>
      <c r="T6" s="647" t="s">
        <v>1154</v>
      </c>
    </row>
    <row r="7" ht="18" customHeight="1" spans="1:20">
      <c r="A7" s="236"/>
      <c r="B7" s="318" t="s">
        <v>1174</v>
      </c>
      <c r="C7" s="159">
        <f>SUM(C8:C11)</f>
        <v>0</v>
      </c>
      <c r="D7" s="159">
        <f t="shared" ref="D7:J7" si="0">SUM(D8:D11)</f>
        <v>0</v>
      </c>
      <c r="E7" s="159">
        <f t="shared" si="0"/>
        <v>0</v>
      </c>
      <c r="F7" s="159">
        <f t="shared" si="0"/>
        <v>0</v>
      </c>
      <c r="G7" s="159">
        <f t="shared" si="0"/>
        <v>0</v>
      </c>
      <c r="H7" s="159">
        <f t="shared" si="0"/>
        <v>0</v>
      </c>
      <c r="I7" s="159">
        <f t="shared" si="0"/>
        <v>0</v>
      </c>
      <c r="J7" s="159">
        <f t="shared" si="0"/>
        <v>0</v>
      </c>
      <c r="K7" s="159" t="str">
        <f t="shared" ref="K7:L11" si="1">IF(E7=0,"",I7/E7*100)</f>
        <v/>
      </c>
      <c r="L7" s="159" t="str">
        <f t="shared" si="1"/>
        <v/>
      </c>
      <c r="N7" s="648" t="s">
        <v>1175</v>
      </c>
      <c r="O7" s="649">
        <f t="shared" ref="O7:R7" si="2">E14</f>
        <v>0</v>
      </c>
      <c r="P7" s="649">
        <f t="shared" si="2"/>
        <v>0</v>
      </c>
      <c r="Q7" s="649">
        <f t="shared" si="2"/>
        <v>0</v>
      </c>
      <c r="R7" s="649">
        <f t="shared" si="2"/>
        <v>0</v>
      </c>
      <c r="S7" s="649" t="str">
        <f t="shared" ref="S7:T7" si="3">K14</f>
        <v/>
      </c>
      <c r="T7" s="649" t="str">
        <f t="shared" si="3"/>
        <v/>
      </c>
    </row>
    <row r="8" ht="18" customHeight="1" spans="1:20">
      <c r="A8" s="156" t="str">
        <f>$A$25&amp;"-"&amp;SUBTOTAL(103,$B$8:B8)</f>
        <v>4-10-1</v>
      </c>
      <c r="B8" s="318" t="s">
        <v>1176</v>
      </c>
      <c r="C8" s="159">
        <f>房屋建筑物!U27</f>
        <v>0</v>
      </c>
      <c r="D8" s="159">
        <f>房屋建筑物!V27</f>
        <v>0</v>
      </c>
      <c r="E8" s="159">
        <f>房屋建筑物!Y27</f>
        <v>0</v>
      </c>
      <c r="F8" s="159">
        <f>房屋建筑物!Z27</f>
        <v>0</v>
      </c>
      <c r="G8" s="159">
        <f>房屋建筑物!AA27</f>
        <v>0</v>
      </c>
      <c r="H8" s="159">
        <f>房屋建筑物!AC27</f>
        <v>0</v>
      </c>
      <c r="I8" s="159">
        <f t="shared" ref="I8:J11" si="4">G8-E8</f>
        <v>0</v>
      </c>
      <c r="J8" s="159">
        <f t="shared" si="4"/>
        <v>0</v>
      </c>
      <c r="K8" s="159" t="str">
        <f t="shared" si="1"/>
        <v/>
      </c>
      <c r="L8" s="159" t="str">
        <f t="shared" si="1"/>
        <v/>
      </c>
      <c r="N8" s="648" t="s">
        <v>1177</v>
      </c>
      <c r="O8" s="649">
        <f t="shared" ref="O8:R10" si="5">E16</f>
        <v>0</v>
      </c>
      <c r="P8" s="649">
        <f t="shared" si="5"/>
        <v>0</v>
      </c>
      <c r="Q8" s="649">
        <f t="shared" si="5"/>
        <v>0</v>
      </c>
      <c r="R8" s="649">
        <f t="shared" si="5"/>
        <v>0</v>
      </c>
      <c r="S8" s="649" t="str">
        <f t="shared" ref="S8:T10" si="6">K16</f>
        <v/>
      </c>
      <c r="T8" s="649" t="str">
        <f t="shared" si="6"/>
        <v/>
      </c>
    </row>
    <row r="9" ht="18" customHeight="1" spans="1:20">
      <c r="A9" s="156" t="str">
        <f>$A$25&amp;"-"&amp;SUBTOTAL(103,$B$8:B9)</f>
        <v>4-10-2</v>
      </c>
      <c r="B9" s="318" t="s">
        <v>1178</v>
      </c>
      <c r="C9" s="159">
        <f>构筑物!K27</f>
        <v>0</v>
      </c>
      <c r="D9" s="159">
        <f>构筑物!L27</f>
        <v>0</v>
      </c>
      <c r="E9" s="159">
        <f>构筑物!O27</f>
        <v>0</v>
      </c>
      <c r="F9" s="159">
        <f>构筑物!P27</f>
        <v>0</v>
      </c>
      <c r="G9" s="159">
        <f>构筑物!Q27</f>
        <v>0</v>
      </c>
      <c r="H9" s="159">
        <f>构筑物!S27</f>
        <v>0</v>
      </c>
      <c r="I9" s="159">
        <f t="shared" si="4"/>
        <v>0</v>
      </c>
      <c r="J9" s="159">
        <f t="shared" si="4"/>
        <v>0</v>
      </c>
      <c r="K9" s="159" t="str">
        <f t="shared" si="1"/>
        <v/>
      </c>
      <c r="L9" s="159" t="str">
        <f t="shared" si="1"/>
        <v/>
      </c>
      <c r="N9" s="650" t="s">
        <v>1179</v>
      </c>
      <c r="O9" s="649">
        <f t="shared" si="5"/>
        <v>0</v>
      </c>
      <c r="P9" s="649">
        <f t="shared" si="5"/>
        <v>0</v>
      </c>
      <c r="Q9" s="649">
        <f t="shared" si="5"/>
        <v>0</v>
      </c>
      <c r="R9" s="649">
        <f t="shared" si="5"/>
        <v>0</v>
      </c>
      <c r="S9" s="649" t="str">
        <f t="shared" si="6"/>
        <v/>
      </c>
      <c r="T9" s="649" t="str">
        <f t="shared" si="6"/>
        <v/>
      </c>
    </row>
    <row r="10" ht="18" customHeight="1" spans="1:20">
      <c r="A10" s="156" t="str">
        <f>$A$25&amp;"-"&amp;SUBTOTAL(103,$B$8:B10)</f>
        <v>4-10-3</v>
      </c>
      <c r="B10" s="318" t="s">
        <v>1180</v>
      </c>
      <c r="C10" s="159">
        <f>管道沟槽!J27</f>
        <v>0</v>
      </c>
      <c r="D10" s="159">
        <f>管道沟槽!K27</f>
        <v>0</v>
      </c>
      <c r="E10" s="159">
        <f>管道沟槽!N27</f>
        <v>0</v>
      </c>
      <c r="F10" s="159">
        <f>管道沟槽!O27</f>
        <v>0</v>
      </c>
      <c r="G10" s="159">
        <f>管道沟槽!P27</f>
        <v>0</v>
      </c>
      <c r="H10" s="159">
        <f>管道沟槽!R27</f>
        <v>0</v>
      </c>
      <c r="I10" s="159">
        <f t="shared" si="4"/>
        <v>0</v>
      </c>
      <c r="J10" s="159">
        <f t="shared" si="4"/>
        <v>0</v>
      </c>
      <c r="K10" s="159" t="str">
        <f t="shared" si="1"/>
        <v/>
      </c>
      <c r="L10" s="159" t="str">
        <f t="shared" si="1"/>
        <v/>
      </c>
      <c r="N10" s="650" t="s">
        <v>1181</v>
      </c>
      <c r="O10" s="649">
        <f t="shared" si="5"/>
        <v>0</v>
      </c>
      <c r="P10" s="649">
        <f t="shared" si="5"/>
        <v>0</v>
      </c>
      <c r="Q10" s="649">
        <f t="shared" si="5"/>
        <v>0</v>
      </c>
      <c r="R10" s="649">
        <f t="shared" si="5"/>
        <v>0</v>
      </c>
      <c r="S10" s="649" t="str">
        <f t="shared" si="6"/>
        <v/>
      </c>
      <c r="T10" s="649" t="str">
        <f t="shared" si="6"/>
        <v/>
      </c>
    </row>
    <row r="11" ht="18" customHeight="1" spans="1:20">
      <c r="A11" s="156" t="str">
        <f>$A$25&amp;"-"&amp;SUBTOTAL(103,$B$8:B11)</f>
        <v>4-10-4</v>
      </c>
      <c r="B11" s="318" t="s">
        <v>1182</v>
      </c>
      <c r="C11" s="159">
        <f>井巷!AP36</f>
        <v>0</v>
      </c>
      <c r="D11" s="159">
        <f>井巷!AQ36</f>
        <v>0</v>
      </c>
      <c r="E11" s="159">
        <f>井巷!AT36</f>
        <v>0</v>
      </c>
      <c r="F11" s="159">
        <f>井巷!AU36</f>
        <v>0</v>
      </c>
      <c r="G11" s="159">
        <f>井巷!AV36</f>
        <v>0</v>
      </c>
      <c r="H11" s="159">
        <f>井巷!AX36</f>
        <v>0</v>
      </c>
      <c r="I11" s="159">
        <f t="shared" si="4"/>
        <v>0</v>
      </c>
      <c r="J11" s="159">
        <f t="shared" si="4"/>
        <v>0</v>
      </c>
      <c r="K11" s="159" t="str">
        <f t="shared" si="1"/>
        <v/>
      </c>
      <c r="L11" s="159" t="str">
        <f t="shared" si="1"/>
        <v/>
      </c>
      <c r="N11" s="651"/>
      <c r="O11" s="652"/>
      <c r="P11" s="652"/>
      <c r="Q11" s="652"/>
      <c r="R11" s="652"/>
      <c r="S11" s="652"/>
      <c r="T11" s="652"/>
    </row>
    <row r="12" ht="18" customHeight="1" spans="1:12">
      <c r="A12" s="156"/>
      <c r="B12" s="640"/>
      <c r="C12" s="159"/>
      <c r="D12" s="159"/>
      <c r="E12" s="159"/>
      <c r="F12" s="159"/>
      <c r="G12" s="159"/>
      <c r="H12" s="159"/>
      <c r="I12" s="159"/>
      <c r="J12" s="159"/>
      <c r="K12" s="159"/>
      <c r="L12" s="159"/>
    </row>
    <row r="13" ht="18" customHeight="1" spans="1:12">
      <c r="A13" s="156"/>
      <c r="B13" s="640"/>
      <c r="C13" s="159"/>
      <c r="D13" s="159"/>
      <c r="E13" s="159"/>
      <c r="F13" s="159"/>
      <c r="G13" s="159"/>
      <c r="H13" s="159"/>
      <c r="I13" s="159"/>
      <c r="J13" s="159"/>
      <c r="K13" s="159"/>
      <c r="L13" s="159"/>
    </row>
    <row r="14" ht="18" customHeight="1" spans="1:12">
      <c r="A14" s="156"/>
      <c r="B14" s="318" t="s">
        <v>1175</v>
      </c>
      <c r="C14" s="159">
        <f>SUM(C16:C19)</f>
        <v>0</v>
      </c>
      <c r="D14" s="159">
        <f t="shared" ref="D14:I14" si="7">SUM(D16:D19)</f>
        <v>0</v>
      </c>
      <c r="E14" s="159">
        <f t="shared" si="7"/>
        <v>0</v>
      </c>
      <c r="F14" s="159">
        <f t="shared" si="7"/>
        <v>0</v>
      </c>
      <c r="G14" s="159">
        <f t="shared" si="7"/>
        <v>0</v>
      </c>
      <c r="H14" s="159">
        <f t="shared" si="7"/>
        <v>0</v>
      </c>
      <c r="I14" s="159">
        <f t="shared" si="7"/>
        <v>0</v>
      </c>
      <c r="J14" s="159">
        <f>SUM(J16:J18)</f>
        <v>0</v>
      </c>
      <c r="K14" s="159" t="str">
        <f t="shared" ref="K14:L19" si="8">IF(E14=0,"",I14/E14*100)</f>
        <v/>
      </c>
      <c r="L14" s="159" t="str">
        <f t="shared" si="8"/>
        <v/>
      </c>
    </row>
    <row r="15" ht="18" hidden="1" customHeight="1" outlineLevel="1" spans="1:12">
      <c r="A15" s="156" t="str">
        <f>$A$25&amp;"-"&amp;SUBTOTAL(103,$B$8:$B$11,$B$15:B15)</f>
        <v>4-10-4</v>
      </c>
      <c r="B15" s="641" t="s">
        <v>1183</v>
      </c>
      <c r="C15" s="159">
        <f>长输管线!U28</f>
        <v>0</v>
      </c>
      <c r="D15" s="159">
        <f>长输管线!V28</f>
        <v>0</v>
      </c>
      <c r="E15" s="159">
        <f>长输管线!Z28</f>
        <v>0</v>
      </c>
      <c r="F15" s="159">
        <f>长输管线!AA28</f>
        <v>0</v>
      </c>
      <c r="G15" s="159">
        <f>长输管线!AB28</f>
        <v>0</v>
      </c>
      <c r="H15" s="159">
        <f>长输管线!AD28</f>
        <v>0</v>
      </c>
      <c r="I15" s="159">
        <f t="shared" ref="I15" si="9">G15-E15</f>
        <v>0</v>
      </c>
      <c r="J15" s="159">
        <f t="shared" ref="J15" si="10">H15-F15</f>
        <v>0</v>
      </c>
      <c r="K15" s="159" t="str">
        <f t="shared" ref="K15" si="11">IF(E15=0,"",I15/E15*100)</f>
        <v/>
      </c>
      <c r="L15" s="159" t="str">
        <f t="shared" ref="L15" si="12">IF(F15=0,"",J15/F15*100)</f>
        <v/>
      </c>
    </row>
    <row r="16" ht="18" customHeight="1" collapsed="1" spans="1:12">
      <c r="A16" s="156" t="str">
        <f>$A$25&amp;"-"&amp;SUBTOTAL(103,$B$8:$B$11,$B$15:B16)</f>
        <v>4-10-5</v>
      </c>
      <c r="B16" s="641" t="s">
        <v>1177</v>
      </c>
      <c r="C16" s="159">
        <f>机器设备!K27</f>
        <v>0</v>
      </c>
      <c r="D16" s="159">
        <f>机器设备!L27</f>
        <v>0</v>
      </c>
      <c r="E16" s="159">
        <f>机器设备!O27</f>
        <v>0</v>
      </c>
      <c r="F16" s="159">
        <f>机器设备!P27</f>
        <v>0</v>
      </c>
      <c r="G16" s="159">
        <f>机器设备!Q27</f>
        <v>0</v>
      </c>
      <c r="H16" s="159">
        <f>机器设备!S27</f>
        <v>0</v>
      </c>
      <c r="I16" s="159">
        <f t="shared" ref="I16:J19" si="13">G16-E16</f>
        <v>0</v>
      </c>
      <c r="J16" s="159">
        <f t="shared" si="13"/>
        <v>0</v>
      </c>
      <c r="K16" s="159" t="str">
        <f t="shared" si="8"/>
        <v/>
      </c>
      <c r="L16" s="159" t="str">
        <f t="shared" si="8"/>
        <v/>
      </c>
    </row>
    <row r="17" ht="18" customHeight="1" spans="1:12">
      <c r="A17" s="156" t="str">
        <f>$A$25&amp;"-"&amp;SUBTOTAL(103,$B$8:$B$11,$B$15:B17)</f>
        <v>4-10-6</v>
      </c>
      <c r="B17" s="318" t="s">
        <v>1179</v>
      </c>
      <c r="C17" s="159">
        <f>车辆!L27</f>
        <v>0</v>
      </c>
      <c r="D17" s="159">
        <f>车辆!M27</f>
        <v>0</v>
      </c>
      <c r="E17" s="159">
        <f>车辆!P27</f>
        <v>0</v>
      </c>
      <c r="F17" s="159">
        <f>车辆!Q27</f>
        <v>0</v>
      </c>
      <c r="G17" s="159">
        <f>车辆!R27</f>
        <v>0</v>
      </c>
      <c r="H17" s="159">
        <f>车辆!T27</f>
        <v>0</v>
      </c>
      <c r="I17" s="159">
        <f t="shared" si="13"/>
        <v>0</v>
      </c>
      <c r="J17" s="159">
        <f t="shared" si="13"/>
        <v>0</v>
      </c>
      <c r="K17" s="159" t="str">
        <f t="shared" si="8"/>
        <v/>
      </c>
      <c r="L17" s="159" t="str">
        <f t="shared" si="8"/>
        <v/>
      </c>
    </row>
    <row r="18" ht="18" customHeight="1" spans="1:12">
      <c r="A18" s="156" t="str">
        <f>$A$25&amp;"-"&amp;SUBTOTAL(103,$B$8:$B$11,$B$15:B18)</f>
        <v>4-10-7</v>
      </c>
      <c r="B18" s="318" t="s">
        <v>1181</v>
      </c>
      <c r="C18" s="159">
        <f>电子设备!K27</f>
        <v>0</v>
      </c>
      <c r="D18" s="159">
        <f>电子设备!L27</f>
        <v>0</v>
      </c>
      <c r="E18" s="159">
        <f>电子设备!O27</f>
        <v>0</v>
      </c>
      <c r="F18" s="159">
        <f>电子设备!P27</f>
        <v>0</v>
      </c>
      <c r="G18" s="159">
        <f>电子设备!Q27</f>
        <v>0</v>
      </c>
      <c r="H18" s="159">
        <f>电子设备!S27</f>
        <v>0</v>
      </c>
      <c r="I18" s="159">
        <f t="shared" si="13"/>
        <v>0</v>
      </c>
      <c r="J18" s="159">
        <f t="shared" si="13"/>
        <v>0</v>
      </c>
      <c r="K18" s="159" t="str">
        <f t="shared" si="8"/>
        <v/>
      </c>
      <c r="L18" s="159" t="str">
        <f t="shared" si="8"/>
        <v/>
      </c>
    </row>
    <row r="19" ht="18" hidden="1" customHeight="1" outlineLevel="1" spans="1:12">
      <c r="A19" s="156" t="str">
        <f>$A$25&amp;"-"&amp;SUBTOTAL(103,$B$8:$B$11,$B$15:B19)</f>
        <v>4-10-7</v>
      </c>
      <c r="B19" s="318" t="s">
        <v>1184</v>
      </c>
      <c r="C19" s="159">
        <f>飞机!AW18</f>
        <v>0</v>
      </c>
      <c r="D19" s="159">
        <f>飞机!AX18</f>
        <v>0</v>
      </c>
      <c r="E19" s="159">
        <f>飞机!BA18</f>
        <v>0</v>
      </c>
      <c r="F19" s="159">
        <f>飞机!BB18</f>
        <v>0</v>
      </c>
      <c r="G19" s="159">
        <f>飞机!BC18</f>
        <v>0</v>
      </c>
      <c r="H19" s="159">
        <f>飞机!BE18</f>
        <v>0</v>
      </c>
      <c r="I19" s="159">
        <f t="shared" si="13"/>
        <v>0</v>
      </c>
      <c r="J19" s="159">
        <f t="shared" si="13"/>
        <v>0</v>
      </c>
      <c r="K19" s="159" t="str">
        <f t="shared" si="8"/>
        <v/>
      </c>
      <c r="L19" s="159" t="str">
        <f t="shared" si="8"/>
        <v/>
      </c>
    </row>
    <row r="20" ht="18" customHeight="1" collapsed="1" spans="1:12">
      <c r="A20" s="156"/>
      <c r="B20" s="640"/>
      <c r="C20" s="159"/>
      <c r="D20" s="159"/>
      <c r="E20" s="159"/>
      <c r="F20" s="159"/>
      <c r="G20" s="159"/>
      <c r="H20" s="159"/>
      <c r="I20" s="159"/>
      <c r="J20" s="159"/>
      <c r="K20" s="159"/>
      <c r="L20" s="159"/>
    </row>
    <row r="21" ht="18" customHeight="1" spans="1:12">
      <c r="A21" s="156"/>
      <c r="B21" s="640"/>
      <c r="C21" s="159"/>
      <c r="D21" s="159"/>
      <c r="E21" s="159"/>
      <c r="F21" s="159"/>
      <c r="G21" s="159"/>
      <c r="H21" s="159"/>
      <c r="I21" s="159"/>
      <c r="J21" s="159"/>
      <c r="K21" s="159"/>
      <c r="L21" s="159"/>
    </row>
    <row r="22" ht="18" customHeight="1" spans="1:12">
      <c r="A22" s="156" t="str">
        <f>$A$25&amp;"-"&amp;SUBTOTAL(103,$B$8:$B$11,$B$15:B22)</f>
        <v>4-10-8</v>
      </c>
      <c r="B22" s="318" t="s">
        <v>101</v>
      </c>
      <c r="C22" s="159">
        <f>土地!J28</f>
        <v>0</v>
      </c>
      <c r="D22" s="159">
        <f>土地!K28</f>
        <v>0</v>
      </c>
      <c r="E22" s="159">
        <f>土地!N28</f>
        <v>0</v>
      </c>
      <c r="F22" s="159">
        <f>土地!O28</f>
        <v>0</v>
      </c>
      <c r="G22" s="159">
        <f>土地!P28</f>
        <v>0</v>
      </c>
      <c r="H22" s="159">
        <f>土地!Q28</f>
        <v>0</v>
      </c>
      <c r="I22" s="159">
        <f>G22-E22</f>
        <v>0</v>
      </c>
      <c r="J22" s="159">
        <f>H22-F22</f>
        <v>0</v>
      </c>
      <c r="K22" s="159" t="str">
        <f t="shared" ref="K22:L25" si="14">IF(E22=0,"",I22/E22*100)</f>
        <v/>
      </c>
      <c r="L22" s="159" t="str">
        <f t="shared" si="14"/>
        <v/>
      </c>
    </row>
    <row r="23" ht="18" customHeight="1" spans="1:12">
      <c r="A23" s="156" t="str">
        <f>$A$25&amp;"-"&amp;SUBTOTAL(103,$B$8:$B$11,$B$15:B23)</f>
        <v>4-10-9</v>
      </c>
      <c r="B23" s="321" t="s">
        <v>1185</v>
      </c>
      <c r="C23" s="159">
        <f t="shared" ref="C23:J23" si="15">SUM(C7,C14,C22)</f>
        <v>0</v>
      </c>
      <c r="D23" s="159">
        <f t="shared" si="15"/>
        <v>0</v>
      </c>
      <c r="E23" s="159">
        <f t="shared" si="15"/>
        <v>0</v>
      </c>
      <c r="F23" s="159">
        <f t="shared" si="15"/>
        <v>0</v>
      </c>
      <c r="G23" s="159">
        <f t="shared" si="15"/>
        <v>0</v>
      </c>
      <c r="H23" s="159">
        <f t="shared" si="15"/>
        <v>0</v>
      </c>
      <c r="I23" s="159">
        <f t="shared" si="15"/>
        <v>0</v>
      </c>
      <c r="J23" s="159">
        <f t="shared" si="15"/>
        <v>0</v>
      </c>
      <c r="K23" s="159" t="str">
        <f t="shared" si="14"/>
        <v/>
      </c>
      <c r="L23" s="159" t="str">
        <f t="shared" si="14"/>
        <v/>
      </c>
    </row>
    <row r="24" ht="18" customHeight="1" spans="1:12">
      <c r="A24" s="156" t="str">
        <f>$A$25&amp;"-"&amp;SUBTOTAL(103,$B$8:$B$11,$B$15:B24)</f>
        <v>4-10-10</v>
      </c>
      <c r="B24" s="321" t="s">
        <v>1186</v>
      </c>
      <c r="C24" s="159"/>
      <c r="D24" s="159"/>
      <c r="E24" s="159"/>
      <c r="F24" s="159">
        <f>D24</f>
        <v>0</v>
      </c>
      <c r="G24" s="159"/>
      <c r="H24" s="159">
        <v>0</v>
      </c>
      <c r="I24" s="159"/>
      <c r="J24" s="159">
        <f>H24-F24</f>
        <v>0</v>
      </c>
      <c r="K24" s="159" t="str">
        <f t="shared" si="14"/>
        <v/>
      </c>
      <c r="L24" s="159" t="str">
        <f t="shared" si="14"/>
        <v/>
      </c>
    </row>
    <row r="25" ht="18" customHeight="1" spans="1:12">
      <c r="A25" s="156" t="str">
        <f>非流动资产汇总!A15</f>
        <v>4-10</v>
      </c>
      <c r="B25" s="321" t="s">
        <v>94</v>
      </c>
      <c r="C25" s="159">
        <f t="shared" ref="C25:J25" si="16">C23-C24</f>
        <v>0</v>
      </c>
      <c r="D25" s="159">
        <f t="shared" si="16"/>
        <v>0</v>
      </c>
      <c r="E25" s="159">
        <f t="shared" si="16"/>
        <v>0</v>
      </c>
      <c r="F25" s="159">
        <f t="shared" si="16"/>
        <v>0</v>
      </c>
      <c r="G25" s="159">
        <f t="shared" si="16"/>
        <v>0</v>
      </c>
      <c r="H25" s="159">
        <f t="shared" si="16"/>
        <v>0</v>
      </c>
      <c r="I25" s="159">
        <f t="shared" si="16"/>
        <v>0</v>
      </c>
      <c r="J25" s="159">
        <f t="shared" si="16"/>
        <v>0</v>
      </c>
      <c r="K25" s="159" t="str">
        <f t="shared" si="14"/>
        <v/>
      </c>
      <c r="L25" s="159" t="str">
        <f t="shared" si="14"/>
        <v/>
      </c>
    </row>
    <row r="26" customHeight="1" spans="1:12">
      <c r="A26" s="139" t="str">
        <f>封面!D11&amp;封面!G11</f>
        <v>产权持有单位填表人：丁旭伟</v>
      </c>
      <c r="C26" s="150"/>
      <c r="D26" s="150"/>
      <c r="E26" s="150"/>
      <c r="F26" s="150"/>
      <c r="G26" s="150" t="str">
        <f>"评估人员："&amp;封面!G24&amp;"  "&amp;封面!G26&amp;"  "&amp;封面!G28</f>
        <v>评估人员：    </v>
      </c>
      <c r="H26" s="150"/>
      <c r="I26" s="150"/>
      <c r="J26" s="150"/>
      <c r="K26" s="150"/>
      <c r="L26" s="150"/>
    </row>
    <row r="27" customHeight="1" spans="1:12">
      <c r="A27" s="169" t="str">
        <f>CONCATENATE(封面!D13,封面!F13,封面!G13,封面!H13,封面!I13,封面!J13,封面!K13)</f>
        <v>填表日期：2023年11月7日</v>
      </c>
      <c r="C27" s="150"/>
      <c r="D27" s="150"/>
      <c r="E27" s="150"/>
      <c r="F27" s="150"/>
      <c r="G27" s="150"/>
      <c r="H27" s="150"/>
      <c r="I27" s="150"/>
      <c r="J27" s="150"/>
      <c r="K27" s="150"/>
      <c r="L27" s="150"/>
    </row>
  </sheetData>
  <mergeCells count="13">
    <mergeCell ref="A2:L2"/>
    <mergeCell ref="A3:L3"/>
    <mergeCell ref="C5:D5"/>
    <mergeCell ref="E5:F5"/>
    <mergeCell ref="G5:H5"/>
    <mergeCell ref="I5:J5"/>
    <mergeCell ref="K5:L5"/>
    <mergeCell ref="O5:P5"/>
    <mergeCell ref="Q5:R5"/>
    <mergeCell ref="S5:T5"/>
    <mergeCell ref="A5:A6"/>
    <mergeCell ref="B5:B6"/>
    <mergeCell ref="N5:N6"/>
  </mergeCells>
  <hyperlinks>
    <hyperlink ref="A1" location="索引目录!C35" display="返回索引页"/>
    <hyperlink ref="B8" location="房屋建筑物!A1" display="固定资产-房屋建筑物"/>
    <hyperlink ref="B9" location="构筑物!A1" display="固定资产-构筑物及其他辅助设施"/>
    <hyperlink ref="B10" location="管道沟槽!A1" display="固定资产-管道及沟槽"/>
    <hyperlink ref="B16" location="机器设备!A1" display="固定资产-机器设备"/>
    <hyperlink ref="B17" location="车辆!A1" display="固定资产-车辆"/>
    <hyperlink ref="B18" location="电子设备!A1" display="固定资产-电子设备"/>
    <hyperlink ref="B1" location="分类汇总!B25" display="返回"/>
    <hyperlink ref="B22" location="土地!A1" display="土地"/>
    <hyperlink ref="N8" location="机器设备!A1" display="固定资产-机器设备"/>
    <hyperlink ref="N9" location="车辆!A1" display="固定资产-车辆"/>
    <hyperlink ref="N10" location="电子设备!A1" display="固定资产-电子设备"/>
  </hyperlinks>
  <printOptions horizontalCentered="1"/>
  <pageMargins left="0.349305555555556" right="0.349305555555556" top="0.788888888888889" bottom="0.788888888888889" header="1" footer="0.509027777777778"/>
  <pageSetup paperSize="9" scale="82" orientation="landscape"/>
  <headerFooter alignWithMargins="0">
    <oddHeader>&amp;R&amp;"宋体,常规"&amp;10表&amp;"Times New Roman,常规"4-6
&amp;"宋体,常规"共&amp;"Times New Roman,常规"&amp;N&amp;"宋体,常规"页第&amp;"Times New Roman,常规"&amp;P&amp;"宋体,常规"页</oddHead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R29"/>
  <sheetViews>
    <sheetView zoomScale="85" zoomScaleNormal="85" workbookViewId="0">
      <selection activeCell="L19" sqref="L19"/>
    </sheetView>
  </sheetViews>
  <sheetFormatPr defaultColWidth="9" defaultRowHeight="15.75" customHeight="1"/>
  <cols>
    <col min="1" max="1" width="5" style="594" customWidth="1"/>
    <col min="2" max="2" width="7.16666666666667" style="594" customWidth="1"/>
    <col min="3" max="3" width="9" style="594"/>
    <col min="4" max="4" width="9" style="594" customWidth="1" outlineLevel="1"/>
    <col min="5" max="5" width="11.1666666666667" style="594" customWidth="1" outlineLevel="1"/>
    <col min="6" max="6" width="10.6666666666667" style="594" customWidth="1"/>
    <col min="7" max="7" width="5.66666666666667" style="594" customWidth="1" outlineLevel="1"/>
    <col min="8" max="9" width="5.5" style="594" customWidth="1" outlineLevel="1"/>
    <col min="10" max="14" width="5" style="594" customWidth="1" outlineLevel="1"/>
    <col min="15" max="15" width="5.16666666666667" style="594" customWidth="1" outlineLevel="1"/>
    <col min="16" max="16" width="5" style="594" customWidth="1" outlineLevel="1"/>
    <col min="17" max="17" width="10.6666666666667" style="595" customWidth="1"/>
    <col min="18" max="18" width="4.5" style="594" customWidth="1"/>
    <col min="19" max="19" width="8.58333333333333" style="594" customWidth="1"/>
    <col min="20" max="20" width="7.66666666666667" style="594" customWidth="1"/>
    <col min="21" max="23" width="11" style="594" customWidth="1" outlineLevel="1"/>
    <col min="24" max="24" width="12.9166666666667" style="594" customWidth="1" outlineLevel="1"/>
    <col min="25" max="25" width="14.6666666666667" style="594" customWidth="1"/>
    <col min="26" max="26" width="11" style="594" customWidth="1"/>
    <col min="27" max="27" width="14.1666666666667" style="594" customWidth="1"/>
    <col min="28" max="28" width="8.58333333333333" style="594" customWidth="1"/>
    <col min="29" max="29" width="13" style="594" customWidth="1"/>
    <col min="30" max="30" width="7.66666666666667" style="594" customWidth="1"/>
    <col min="31" max="31" width="10" style="594" customWidth="1"/>
    <col min="32" max="32" width="7.5" style="593" customWidth="1"/>
    <col min="33" max="33" width="15.1666666666667" style="594" customWidth="1" outlineLevel="1"/>
    <col min="34" max="34" width="13.0833333333333" style="594" customWidth="1" outlineLevel="1"/>
    <col min="35" max="35" width="13.0833333333333" style="594" customWidth="1"/>
    <col min="36" max="40" width="9" style="594"/>
    <col min="41" max="41" width="15.1666666666667" style="596" customWidth="1"/>
    <col min="42" max="44" width="9" style="593" customWidth="1"/>
    <col min="45" max="16384" width="9" style="594"/>
  </cols>
  <sheetData>
    <row r="1" customHeight="1" spans="1:33">
      <c r="A1" s="142" t="s">
        <v>118</v>
      </c>
      <c r="B1" s="597" t="s">
        <v>261</v>
      </c>
      <c r="C1" s="598"/>
      <c r="D1" s="598"/>
      <c r="E1" s="598"/>
      <c r="F1" s="598"/>
      <c r="G1" s="598"/>
      <c r="H1" s="598"/>
      <c r="I1" s="598"/>
      <c r="J1" s="598"/>
      <c r="K1" s="598"/>
      <c r="L1" s="598"/>
      <c r="M1" s="598"/>
      <c r="N1" s="598"/>
      <c r="O1" s="598"/>
      <c r="P1" s="598"/>
      <c r="Q1" s="614"/>
      <c r="R1" s="598"/>
      <c r="S1" s="598"/>
      <c r="T1" s="598"/>
      <c r="U1" s="615"/>
      <c r="V1" s="615"/>
      <c r="W1" s="615"/>
      <c r="X1" s="615"/>
      <c r="Y1" s="615"/>
      <c r="Z1" s="615"/>
      <c r="AA1" s="615"/>
      <c r="AB1" s="615"/>
      <c r="AC1" s="615"/>
      <c r="AD1" s="615"/>
      <c r="AE1" s="615"/>
      <c r="AF1" s="598"/>
      <c r="AG1" s="598"/>
    </row>
    <row r="2" s="592" customFormat="1" ht="30" customHeight="1" spans="1:44">
      <c r="A2" s="599" t="s">
        <v>1187</v>
      </c>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599"/>
      <c r="AF2" s="630"/>
      <c r="AG2" s="636"/>
      <c r="AO2" s="637"/>
      <c r="AP2" s="638"/>
      <c r="AQ2" s="638"/>
      <c r="AR2" s="638"/>
    </row>
    <row r="3" ht="14.25" customHeight="1" spans="1:31">
      <c r="A3" s="593" t="str">
        <f>CONCATENATE(封面!D9,封面!F9,封面!G9,封面!H9,封面!I9,封面!J9,封面!K9)</f>
        <v>评估基准日：2023年9月30日</v>
      </c>
      <c r="B3" s="593"/>
      <c r="C3" s="593"/>
      <c r="D3" s="593"/>
      <c r="E3" s="593"/>
      <c r="F3" s="593"/>
      <c r="G3" s="593"/>
      <c r="H3" s="593"/>
      <c r="I3" s="593"/>
      <c r="J3" s="593"/>
      <c r="K3" s="593"/>
      <c r="L3" s="593"/>
      <c r="M3" s="593"/>
      <c r="N3" s="593"/>
      <c r="O3" s="593"/>
      <c r="P3" s="593"/>
      <c r="Q3" s="593"/>
      <c r="R3" s="593"/>
      <c r="S3" s="593"/>
      <c r="T3" s="593"/>
      <c r="U3" s="593"/>
      <c r="V3" s="593"/>
      <c r="W3" s="593"/>
      <c r="X3" s="593"/>
      <c r="Y3" s="593"/>
      <c r="Z3" s="593"/>
      <c r="AA3" s="593"/>
      <c r="AB3" s="593"/>
      <c r="AC3" s="593"/>
      <c r="AD3" s="593"/>
      <c r="AE3" s="593"/>
    </row>
    <row r="4" customHeight="1" spans="1:32">
      <c r="A4" s="594" t="str">
        <f>封面!D7&amp;封面!F7</f>
        <v>产权持有人：杭州汽轮新能源有限公司</v>
      </c>
      <c r="U4" s="616"/>
      <c r="V4" s="616"/>
      <c r="W4" s="616"/>
      <c r="X4" s="616"/>
      <c r="Y4" s="616"/>
      <c r="Z4" s="616"/>
      <c r="AA4" s="616"/>
      <c r="AB4" s="616"/>
      <c r="AC4" s="616"/>
      <c r="AD4" s="616"/>
      <c r="AE4" s="616"/>
      <c r="AF4" s="631" t="s">
        <v>120</v>
      </c>
    </row>
    <row r="5" s="593" customFormat="1" customHeight="1" spans="1:34">
      <c r="A5" s="600" t="s">
        <v>183</v>
      </c>
      <c r="B5" s="600" t="s">
        <v>1141</v>
      </c>
      <c r="C5" s="600" t="s">
        <v>1188</v>
      </c>
      <c r="D5" s="601" t="s">
        <v>1189</v>
      </c>
      <c r="E5" s="602" t="s">
        <v>1190</v>
      </c>
      <c r="F5" s="603" t="s">
        <v>950</v>
      </c>
      <c r="G5" s="602" t="s">
        <v>1191</v>
      </c>
      <c r="H5" s="602" t="s">
        <v>1192</v>
      </c>
      <c r="I5" s="602" t="s">
        <v>1193</v>
      </c>
      <c r="J5" s="602" t="s">
        <v>1194</v>
      </c>
      <c r="K5" s="602" t="s">
        <v>1195</v>
      </c>
      <c r="L5" s="601" t="s">
        <v>1196</v>
      </c>
      <c r="M5" s="601" t="s">
        <v>1197</v>
      </c>
      <c r="N5" s="601" t="s">
        <v>1198</v>
      </c>
      <c r="O5" s="601" t="s">
        <v>1199</v>
      </c>
      <c r="P5" s="601" t="s">
        <v>1200</v>
      </c>
      <c r="Q5" s="617" t="s">
        <v>1149</v>
      </c>
      <c r="R5" s="618" t="s">
        <v>426</v>
      </c>
      <c r="S5" s="618" t="s">
        <v>1201</v>
      </c>
      <c r="T5" s="619" t="s">
        <v>1151</v>
      </c>
      <c r="U5" s="620" t="s">
        <v>264</v>
      </c>
      <c r="V5" s="621"/>
      <c r="W5" s="622" t="s">
        <v>292</v>
      </c>
      <c r="X5" s="623"/>
      <c r="Y5" s="620" t="s">
        <v>265</v>
      </c>
      <c r="Z5" s="621"/>
      <c r="AA5" s="620" t="s">
        <v>266</v>
      </c>
      <c r="AB5" s="621"/>
      <c r="AC5" s="621"/>
      <c r="AD5" s="632" t="s">
        <v>293</v>
      </c>
      <c r="AE5" s="633" t="s">
        <v>1152</v>
      </c>
      <c r="AF5" s="619" t="s">
        <v>186</v>
      </c>
      <c r="AG5" s="601" t="s">
        <v>1162</v>
      </c>
      <c r="AH5" s="600" t="s">
        <v>1142</v>
      </c>
    </row>
    <row r="6" s="593" customFormat="1" customHeight="1" spans="1:34">
      <c r="A6" s="604"/>
      <c r="B6" s="604"/>
      <c r="C6" s="604"/>
      <c r="D6" s="605"/>
      <c r="E6" s="606"/>
      <c r="F6" s="607"/>
      <c r="G6" s="606"/>
      <c r="H6" s="606"/>
      <c r="I6" s="606"/>
      <c r="J6" s="606"/>
      <c r="K6" s="606"/>
      <c r="L6" s="605"/>
      <c r="M6" s="605"/>
      <c r="N6" s="605"/>
      <c r="O6" s="605"/>
      <c r="P6" s="605"/>
      <c r="Q6" s="624"/>
      <c r="R6" s="625"/>
      <c r="S6" s="625"/>
      <c r="T6" s="604"/>
      <c r="U6" s="620" t="s">
        <v>1153</v>
      </c>
      <c r="V6" s="620" t="s">
        <v>1154</v>
      </c>
      <c r="W6" s="620" t="s">
        <v>1153</v>
      </c>
      <c r="X6" s="620" t="s">
        <v>1154</v>
      </c>
      <c r="Y6" s="620" t="s">
        <v>1153</v>
      </c>
      <c r="Z6" s="620" t="s">
        <v>1154</v>
      </c>
      <c r="AA6" s="620" t="s">
        <v>1153</v>
      </c>
      <c r="AB6" s="620" t="s">
        <v>1014</v>
      </c>
      <c r="AC6" s="620" t="s">
        <v>1154</v>
      </c>
      <c r="AD6" s="621"/>
      <c r="AE6" s="634"/>
      <c r="AF6" s="604"/>
      <c r="AG6" s="605"/>
      <c r="AH6" s="604"/>
    </row>
    <row r="7" customHeight="1" spans="1:34">
      <c r="A7" s="604"/>
      <c r="B7" s="608"/>
      <c r="C7" s="608"/>
      <c r="D7" s="609"/>
      <c r="E7" s="609"/>
      <c r="F7" s="604"/>
      <c r="G7" s="605"/>
      <c r="H7" s="605"/>
      <c r="I7" s="605"/>
      <c r="J7" s="605"/>
      <c r="K7" s="605"/>
      <c r="L7" s="605"/>
      <c r="M7" s="605"/>
      <c r="N7" s="605"/>
      <c r="O7" s="609"/>
      <c r="P7" s="605"/>
      <c r="Q7" s="624"/>
      <c r="R7" s="604"/>
      <c r="S7" s="626"/>
      <c r="T7" s="627" t="str">
        <f>IF(S7=0,"",U7/S7)</f>
        <v/>
      </c>
      <c r="U7" s="628"/>
      <c r="V7" s="628"/>
      <c r="W7" s="628"/>
      <c r="X7" s="628"/>
      <c r="Y7" s="628"/>
      <c r="Z7" s="628"/>
      <c r="AA7" s="628"/>
      <c r="AB7" s="621"/>
      <c r="AC7" s="628"/>
      <c r="AD7" s="628" t="str">
        <f>IF(Z7=0,"",(AC7-Z7)/Z7*100)</f>
        <v/>
      </c>
      <c r="AE7" s="628" t="str">
        <f>IF(AA7="","",AA7/S7)</f>
        <v/>
      </c>
      <c r="AF7" s="604"/>
      <c r="AG7" s="609"/>
      <c r="AH7" s="629"/>
    </row>
    <row r="8" customHeight="1" spans="1:34">
      <c r="A8" s="604"/>
      <c r="B8" s="608"/>
      <c r="C8" s="608"/>
      <c r="D8" s="609"/>
      <c r="E8" s="609"/>
      <c r="F8" s="604"/>
      <c r="G8" s="605"/>
      <c r="H8" s="605"/>
      <c r="I8" s="605"/>
      <c r="J8" s="605"/>
      <c r="K8" s="605"/>
      <c r="L8" s="605"/>
      <c r="M8" s="605"/>
      <c r="N8" s="605"/>
      <c r="O8" s="609"/>
      <c r="P8" s="605"/>
      <c r="Q8" s="624"/>
      <c r="R8" s="604"/>
      <c r="S8" s="626"/>
      <c r="T8" s="627" t="str">
        <f>IF(S8=0,"",U8/S8)</f>
        <v/>
      </c>
      <c r="U8" s="628"/>
      <c r="V8" s="628"/>
      <c r="W8" s="628"/>
      <c r="X8" s="628"/>
      <c r="Y8" s="628"/>
      <c r="Z8" s="628"/>
      <c r="AA8" s="628"/>
      <c r="AB8" s="621"/>
      <c r="AC8" s="628"/>
      <c r="AD8" s="628" t="str">
        <f>IF(Z8=0,"",(AC8-Z8)/Z8*100)</f>
        <v/>
      </c>
      <c r="AE8" s="628" t="str">
        <f>IF(AA8="","",AA8/S8)</f>
        <v/>
      </c>
      <c r="AF8" s="604"/>
      <c r="AG8" s="609"/>
      <c r="AH8" s="629"/>
    </row>
    <row r="9" ht="15" customHeight="1" spans="1:34">
      <c r="A9" s="604"/>
      <c r="B9" s="608"/>
      <c r="C9" s="608"/>
      <c r="D9" s="609"/>
      <c r="E9" s="609"/>
      <c r="F9" s="604"/>
      <c r="G9" s="605"/>
      <c r="H9" s="605"/>
      <c r="I9" s="605"/>
      <c r="J9" s="605"/>
      <c r="K9" s="605"/>
      <c r="L9" s="605"/>
      <c r="M9" s="605"/>
      <c r="N9" s="605"/>
      <c r="O9" s="609"/>
      <c r="P9" s="605"/>
      <c r="Q9" s="624"/>
      <c r="R9" s="604"/>
      <c r="S9" s="626"/>
      <c r="T9" s="627" t="str">
        <f t="shared" ref="T9:T25" si="0">IF(S9=0,"",U9/S9)</f>
        <v/>
      </c>
      <c r="U9" s="628"/>
      <c r="V9" s="628"/>
      <c r="W9" s="628"/>
      <c r="X9" s="628"/>
      <c r="Y9" s="628"/>
      <c r="Z9" s="628"/>
      <c r="AA9" s="628"/>
      <c r="AB9" s="621"/>
      <c r="AC9" s="628"/>
      <c r="AD9" s="628" t="str">
        <f t="shared" ref="AD9:AD25" si="1">IF(Z9=0,"",(AC9-Z9)/Z9*100)</f>
        <v/>
      </c>
      <c r="AE9" s="628" t="str">
        <f t="shared" ref="AE9:AE25" si="2">IF(AA9="","",AA9/S9)</f>
        <v/>
      </c>
      <c r="AF9" s="600"/>
      <c r="AG9" s="609"/>
      <c r="AH9" s="629"/>
    </row>
    <row r="10" customHeight="1" spans="1:34">
      <c r="A10" s="604"/>
      <c r="B10" s="608"/>
      <c r="C10" s="608"/>
      <c r="D10" s="609"/>
      <c r="E10" s="609"/>
      <c r="F10" s="604"/>
      <c r="G10" s="605"/>
      <c r="H10" s="605"/>
      <c r="I10" s="605"/>
      <c r="J10" s="605"/>
      <c r="K10" s="605"/>
      <c r="L10" s="605"/>
      <c r="M10" s="605"/>
      <c r="N10" s="605"/>
      <c r="O10" s="609"/>
      <c r="P10" s="605"/>
      <c r="Q10" s="624"/>
      <c r="R10" s="604"/>
      <c r="S10" s="626"/>
      <c r="T10" s="627" t="str">
        <f t="shared" si="0"/>
        <v/>
      </c>
      <c r="U10" s="628"/>
      <c r="V10" s="628"/>
      <c r="W10" s="628"/>
      <c r="X10" s="628"/>
      <c r="Y10" s="628"/>
      <c r="Z10" s="628"/>
      <c r="AA10" s="628"/>
      <c r="AB10" s="621"/>
      <c r="AC10" s="628"/>
      <c r="AD10" s="628" t="str">
        <f t="shared" si="1"/>
        <v/>
      </c>
      <c r="AE10" s="628" t="str">
        <f t="shared" si="2"/>
        <v/>
      </c>
      <c r="AF10" s="604"/>
      <c r="AG10" s="609"/>
      <c r="AH10" s="629"/>
    </row>
    <row r="11" customHeight="1" spans="1:34">
      <c r="A11" s="604"/>
      <c r="B11" s="608"/>
      <c r="C11" s="608"/>
      <c r="D11" s="609"/>
      <c r="E11" s="609"/>
      <c r="F11" s="604"/>
      <c r="G11" s="605"/>
      <c r="H11" s="605"/>
      <c r="I11" s="605"/>
      <c r="J11" s="605"/>
      <c r="K11" s="605"/>
      <c r="L11" s="605"/>
      <c r="M11" s="605"/>
      <c r="N11" s="605"/>
      <c r="O11" s="609"/>
      <c r="P11" s="605"/>
      <c r="Q11" s="624"/>
      <c r="R11" s="604"/>
      <c r="S11" s="626"/>
      <c r="T11" s="627" t="str">
        <f t="shared" si="0"/>
        <v/>
      </c>
      <c r="U11" s="628"/>
      <c r="V11" s="628"/>
      <c r="W11" s="628"/>
      <c r="X11" s="628"/>
      <c r="Y11" s="628"/>
      <c r="Z11" s="628"/>
      <c r="AA11" s="628"/>
      <c r="AB11" s="621"/>
      <c r="AC11" s="628"/>
      <c r="AD11" s="628" t="str">
        <f t="shared" si="1"/>
        <v/>
      </c>
      <c r="AE11" s="628" t="str">
        <f t="shared" si="2"/>
        <v/>
      </c>
      <c r="AF11" s="600"/>
      <c r="AG11" s="609"/>
      <c r="AH11" s="629"/>
    </row>
    <row r="12" customHeight="1" spans="1:34">
      <c r="A12" s="604"/>
      <c r="B12" s="608"/>
      <c r="C12" s="608"/>
      <c r="D12" s="609"/>
      <c r="E12" s="609"/>
      <c r="F12" s="604"/>
      <c r="G12" s="605"/>
      <c r="H12" s="605"/>
      <c r="I12" s="605"/>
      <c r="J12" s="605"/>
      <c r="K12" s="605"/>
      <c r="L12" s="605"/>
      <c r="M12" s="605"/>
      <c r="N12" s="605"/>
      <c r="O12" s="609"/>
      <c r="P12" s="605"/>
      <c r="Q12" s="624"/>
      <c r="R12" s="604"/>
      <c r="S12" s="626"/>
      <c r="T12" s="627" t="str">
        <f t="shared" si="0"/>
        <v/>
      </c>
      <c r="U12" s="628"/>
      <c r="V12" s="628"/>
      <c r="W12" s="628"/>
      <c r="X12" s="628"/>
      <c r="Y12" s="628"/>
      <c r="Z12" s="628"/>
      <c r="AA12" s="628"/>
      <c r="AB12" s="621"/>
      <c r="AC12" s="628"/>
      <c r="AD12" s="628" t="str">
        <f t="shared" si="1"/>
        <v/>
      </c>
      <c r="AE12" s="628" t="str">
        <f t="shared" si="2"/>
        <v/>
      </c>
      <c r="AF12" s="604"/>
      <c r="AG12" s="609"/>
      <c r="AH12" s="629"/>
    </row>
    <row r="13" customHeight="1" spans="1:34">
      <c r="A13" s="604"/>
      <c r="B13" s="608"/>
      <c r="C13" s="608"/>
      <c r="D13" s="609"/>
      <c r="E13" s="609"/>
      <c r="F13" s="604"/>
      <c r="G13" s="605"/>
      <c r="H13" s="605"/>
      <c r="I13" s="605"/>
      <c r="J13" s="605"/>
      <c r="K13" s="605"/>
      <c r="L13" s="605"/>
      <c r="M13" s="605"/>
      <c r="N13" s="605"/>
      <c r="O13" s="609"/>
      <c r="P13" s="605"/>
      <c r="Q13" s="624"/>
      <c r="R13" s="604"/>
      <c r="S13" s="626"/>
      <c r="T13" s="627" t="str">
        <f t="shared" si="0"/>
        <v/>
      </c>
      <c r="U13" s="628"/>
      <c r="V13" s="628"/>
      <c r="W13" s="628"/>
      <c r="X13" s="628"/>
      <c r="Y13" s="628"/>
      <c r="Z13" s="628"/>
      <c r="AA13" s="628"/>
      <c r="AB13" s="621"/>
      <c r="AC13" s="628"/>
      <c r="AD13" s="628" t="str">
        <f t="shared" si="1"/>
        <v/>
      </c>
      <c r="AE13" s="628" t="str">
        <f t="shared" si="2"/>
        <v/>
      </c>
      <c r="AF13" s="604"/>
      <c r="AG13" s="609"/>
      <c r="AH13" s="629"/>
    </row>
    <row r="14" customHeight="1" spans="1:34">
      <c r="A14" s="604"/>
      <c r="B14" s="608"/>
      <c r="C14" s="608"/>
      <c r="D14" s="609"/>
      <c r="E14" s="609"/>
      <c r="F14" s="604"/>
      <c r="G14" s="605"/>
      <c r="H14" s="605"/>
      <c r="I14" s="605"/>
      <c r="J14" s="605"/>
      <c r="K14" s="605"/>
      <c r="L14" s="605"/>
      <c r="M14" s="605"/>
      <c r="N14" s="605"/>
      <c r="O14" s="609"/>
      <c r="P14" s="605"/>
      <c r="Q14" s="624"/>
      <c r="R14" s="604"/>
      <c r="S14" s="626"/>
      <c r="T14" s="627" t="str">
        <f t="shared" si="0"/>
        <v/>
      </c>
      <c r="U14" s="628"/>
      <c r="V14" s="628"/>
      <c r="W14" s="628"/>
      <c r="X14" s="628"/>
      <c r="Y14" s="628"/>
      <c r="Z14" s="628"/>
      <c r="AA14" s="628"/>
      <c r="AB14" s="621"/>
      <c r="AC14" s="628"/>
      <c r="AD14" s="628" t="str">
        <f t="shared" si="1"/>
        <v/>
      </c>
      <c r="AE14" s="628" t="str">
        <f t="shared" si="2"/>
        <v/>
      </c>
      <c r="AF14" s="604"/>
      <c r="AG14" s="609"/>
      <c r="AH14" s="629"/>
    </row>
    <row r="15" customHeight="1" spans="1:34">
      <c r="A15" s="604"/>
      <c r="B15" s="608"/>
      <c r="C15" s="608"/>
      <c r="D15" s="609"/>
      <c r="E15" s="609"/>
      <c r="F15" s="604"/>
      <c r="G15" s="605"/>
      <c r="H15" s="605"/>
      <c r="I15" s="605"/>
      <c r="J15" s="605"/>
      <c r="K15" s="605"/>
      <c r="L15" s="605"/>
      <c r="M15" s="605"/>
      <c r="N15" s="605"/>
      <c r="O15" s="609"/>
      <c r="P15" s="605"/>
      <c r="Q15" s="624"/>
      <c r="R15" s="604"/>
      <c r="S15" s="626"/>
      <c r="T15" s="627" t="str">
        <f t="shared" si="0"/>
        <v/>
      </c>
      <c r="U15" s="628"/>
      <c r="V15" s="628"/>
      <c r="W15" s="628"/>
      <c r="X15" s="628"/>
      <c r="Y15" s="628"/>
      <c r="Z15" s="628"/>
      <c r="AA15" s="628"/>
      <c r="AB15" s="621"/>
      <c r="AC15" s="628"/>
      <c r="AD15" s="628" t="str">
        <f t="shared" si="1"/>
        <v/>
      </c>
      <c r="AE15" s="628" t="str">
        <f t="shared" si="2"/>
        <v/>
      </c>
      <c r="AF15" s="604"/>
      <c r="AG15" s="609"/>
      <c r="AH15" s="629"/>
    </row>
    <row r="16" customHeight="1" spans="1:34">
      <c r="A16" s="604"/>
      <c r="B16" s="608"/>
      <c r="C16" s="608"/>
      <c r="D16" s="609"/>
      <c r="E16" s="609"/>
      <c r="F16" s="604"/>
      <c r="G16" s="605"/>
      <c r="H16" s="605"/>
      <c r="I16" s="605"/>
      <c r="J16" s="605"/>
      <c r="K16" s="605"/>
      <c r="L16" s="605"/>
      <c r="M16" s="605"/>
      <c r="N16" s="605"/>
      <c r="O16" s="609"/>
      <c r="P16" s="605"/>
      <c r="Q16" s="624"/>
      <c r="R16" s="604"/>
      <c r="S16" s="626"/>
      <c r="T16" s="627" t="str">
        <f t="shared" si="0"/>
        <v/>
      </c>
      <c r="U16" s="628"/>
      <c r="V16" s="628"/>
      <c r="W16" s="628"/>
      <c r="X16" s="628"/>
      <c r="Y16" s="628"/>
      <c r="Z16" s="628"/>
      <c r="AA16" s="628"/>
      <c r="AB16" s="621"/>
      <c r="AC16" s="628"/>
      <c r="AD16" s="628" t="str">
        <f t="shared" si="1"/>
        <v/>
      </c>
      <c r="AE16" s="628" t="str">
        <f t="shared" si="2"/>
        <v/>
      </c>
      <c r="AF16" s="604"/>
      <c r="AG16" s="609"/>
      <c r="AH16" s="629"/>
    </row>
    <row r="17" customHeight="1" spans="1:34">
      <c r="A17" s="604"/>
      <c r="B17" s="608"/>
      <c r="C17" s="608"/>
      <c r="D17" s="609"/>
      <c r="E17" s="609"/>
      <c r="F17" s="604"/>
      <c r="G17" s="605"/>
      <c r="H17" s="605"/>
      <c r="I17" s="605"/>
      <c r="J17" s="605"/>
      <c r="K17" s="605"/>
      <c r="L17" s="605"/>
      <c r="M17" s="605"/>
      <c r="N17" s="605"/>
      <c r="O17" s="609"/>
      <c r="P17" s="605"/>
      <c r="Q17" s="624"/>
      <c r="R17" s="604"/>
      <c r="S17" s="626"/>
      <c r="T17" s="627" t="str">
        <f t="shared" si="0"/>
        <v/>
      </c>
      <c r="U17" s="628"/>
      <c r="V17" s="628"/>
      <c r="W17" s="628"/>
      <c r="X17" s="628"/>
      <c r="Y17" s="628"/>
      <c r="Z17" s="628"/>
      <c r="AA17" s="628"/>
      <c r="AB17" s="621"/>
      <c r="AC17" s="628"/>
      <c r="AD17" s="628" t="str">
        <f t="shared" si="1"/>
        <v/>
      </c>
      <c r="AE17" s="628" t="str">
        <f t="shared" si="2"/>
        <v/>
      </c>
      <c r="AF17" s="604"/>
      <c r="AG17" s="609"/>
      <c r="AH17" s="629"/>
    </row>
    <row r="18" customHeight="1" spans="1:34">
      <c r="A18" s="604"/>
      <c r="B18" s="608"/>
      <c r="C18" s="608"/>
      <c r="D18" s="609"/>
      <c r="E18" s="609"/>
      <c r="F18" s="604"/>
      <c r="G18" s="605"/>
      <c r="H18" s="605"/>
      <c r="I18" s="605"/>
      <c r="J18" s="605"/>
      <c r="K18" s="605"/>
      <c r="L18" s="605"/>
      <c r="M18" s="605"/>
      <c r="N18" s="605"/>
      <c r="O18" s="609"/>
      <c r="P18" s="605"/>
      <c r="Q18" s="624"/>
      <c r="R18" s="604"/>
      <c r="S18" s="626"/>
      <c r="T18" s="627" t="str">
        <f t="shared" si="0"/>
        <v/>
      </c>
      <c r="U18" s="628"/>
      <c r="V18" s="628"/>
      <c r="W18" s="628"/>
      <c r="X18" s="628"/>
      <c r="Y18" s="628"/>
      <c r="Z18" s="628"/>
      <c r="AA18" s="628"/>
      <c r="AB18" s="621"/>
      <c r="AC18" s="628"/>
      <c r="AD18" s="628" t="str">
        <f t="shared" si="1"/>
        <v/>
      </c>
      <c r="AE18" s="628" t="str">
        <f t="shared" si="2"/>
        <v/>
      </c>
      <c r="AF18" s="604"/>
      <c r="AG18" s="609"/>
      <c r="AH18" s="629"/>
    </row>
    <row r="19" customHeight="1" spans="1:34">
      <c r="A19" s="604"/>
      <c r="B19" s="608"/>
      <c r="C19" s="608"/>
      <c r="D19" s="609"/>
      <c r="E19" s="609"/>
      <c r="F19" s="604"/>
      <c r="G19" s="605"/>
      <c r="H19" s="605"/>
      <c r="I19" s="605"/>
      <c r="J19" s="605"/>
      <c r="K19" s="605"/>
      <c r="L19" s="605"/>
      <c r="M19" s="605"/>
      <c r="N19" s="605"/>
      <c r="O19" s="609"/>
      <c r="P19" s="605"/>
      <c r="Q19" s="624"/>
      <c r="R19" s="604"/>
      <c r="S19" s="626"/>
      <c r="T19" s="627" t="str">
        <f t="shared" si="0"/>
        <v/>
      </c>
      <c r="U19" s="628"/>
      <c r="V19" s="628"/>
      <c r="W19" s="628"/>
      <c r="X19" s="628"/>
      <c r="Y19" s="628"/>
      <c r="Z19" s="628"/>
      <c r="AA19" s="628"/>
      <c r="AB19" s="621"/>
      <c r="AC19" s="628"/>
      <c r="AD19" s="628" t="str">
        <f t="shared" si="1"/>
        <v/>
      </c>
      <c r="AE19" s="628" t="str">
        <f t="shared" si="2"/>
        <v/>
      </c>
      <c r="AF19" s="604"/>
      <c r="AG19" s="609"/>
      <c r="AH19" s="629"/>
    </row>
    <row r="20" customHeight="1" spans="1:34">
      <c r="A20" s="604"/>
      <c r="B20" s="608"/>
      <c r="C20" s="608"/>
      <c r="D20" s="609"/>
      <c r="E20" s="609"/>
      <c r="F20" s="604"/>
      <c r="G20" s="605"/>
      <c r="H20" s="605"/>
      <c r="I20" s="605"/>
      <c r="J20" s="605"/>
      <c r="K20" s="605"/>
      <c r="L20" s="605"/>
      <c r="M20" s="605"/>
      <c r="N20" s="605"/>
      <c r="O20" s="609"/>
      <c r="P20" s="605"/>
      <c r="Q20" s="624"/>
      <c r="R20" s="604"/>
      <c r="S20" s="627"/>
      <c r="T20" s="627" t="str">
        <f t="shared" si="0"/>
        <v/>
      </c>
      <c r="U20" s="628"/>
      <c r="V20" s="628"/>
      <c r="W20" s="628"/>
      <c r="X20" s="628"/>
      <c r="Y20" s="628"/>
      <c r="Z20" s="628"/>
      <c r="AA20" s="628"/>
      <c r="AB20" s="621"/>
      <c r="AC20" s="628"/>
      <c r="AD20" s="628" t="str">
        <f t="shared" si="1"/>
        <v/>
      </c>
      <c r="AE20" s="628" t="str">
        <f t="shared" si="2"/>
        <v/>
      </c>
      <c r="AF20" s="604"/>
      <c r="AG20" s="609"/>
      <c r="AH20" s="629"/>
    </row>
    <row r="21" customHeight="1" spans="1:34">
      <c r="A21" s="604"/>
      <c r="B21" s="608"/>
      <c r="C21" s="608"/>
      <c r="D21" s="609"/>
      <c r="E21" s="609"/>
      <c r="F21" s="604"/>
      <c r="G21" s="605"/>
      <c r="H21" s="605"/>
      <c r="I21" s="605"/>
      <c r="J21" s="605"/>
      <c r="K21" s="605"/>
      <c r="L21" s="605"/>
      <c r="M21" s="605"/>
      <c r="N21" s="605"/>
      <c r="O21" s="609"/>
      <c r="P21" s="605"/>
      <c r="Q21" s="624"/>
      <c r="R21" s="604"/>
      <c r="S21" s="627"/>
      <c r="T21" s="627" t="str">
        <f t="shared" si="0"/>
        <v/>
      </c>
      <c r="U21" s="628"/>
      <c r="V21" s="628"/>
      <c r="W21" s="628"/>
      <c r="X21" s="628"/>
      <c r="Y21" s="628"/>
      <c r="Z21" s="628"/>
      <c r="AA21" s="628"/>
      <c r="AB21" s="621"/>
      <c r="AC21" s="628"/>
      <c r="AD21" s="628" t="str">
        <f t="shared" si="1"/>
        <v/>
      </c>
      <c r="AE21" s="628" t="str">
        <f t="shared" si="2"/>
        <v/>
      </c>
      <c r="AF21" s="604"/>
      <c r="AG21" s="609"/>
      <c r="AH21" s="629"/>
    </row>
    <row r="22" customHeight="1" spans="1:34">
      <c r="A22" s="604"/>
      <c r="B22" s="608"/>
      <c r="C22" s="608"/>
      <c r="D22" s="609"/>
      <c r="E22" s="609"/>
      <c r="F22" s="604"/>
      <c r="G22" s="605"/>
      <c r="H22" s="605"/>
      <c r="I22" s="605"/>
      <c r="J22" s="605"/>
      <c r="K22" s="605"/>
      <c r="L22" s="605"/>
      <c r="M22" s="605"/>
      <c r="N22" s="605"/>
      <c r="O22" s="609"/>
      <c r="P22" s="605"/>
      <c r="Q22" s="624"/>
      <c r="R22" s="604"/>
      <c r="S22" s="627"/>
      <c r="T22" s="627" t="str">
        <f t="shared" si="0"/>
        <v/>
      </c>
      <c r="U22" s="628"/>
      <c r="V22" s="628"/>
      <c r="W22" s="628"/>
      <c r="X22" s="628"/>
      <c r="Y22" s="628"/>
      <c r="Z22" s="628"/>
      <c r="AA22" s="628"/>
      <c r="AB22" s="621"/>
      <c r="AC22" s="628"/>
      <c r="AD22" s="628" t="str">
        <f t="shared" si="1"/>
        <v/>
      </c>
      <c r="AE22" s="628" t="str">
        <f t="shared" si="2"/>
        <v/>
      </c>
      <c r="AF22" s="604"/>
      <c r="AG22" s="609"/>
      <c r="AH22" s="629"/>
    </row>
    <row r="23" customHeight="1" spans="1:34">
      <c r="A23" s="604"/>
      <c r="B23" s="608"/>
      <c r="C23" s="608"/>
      <c r="D23" s="609"/>
      <c r="E23" s="609"/>
      <c r="F23" s="604"/>
      <c r="G23" s="605"/>
      <c r="H23" s="605"/>
      <c r="I23" s="605"/>
      <c r="J23" s="605"/>
      <c r="K23" s="605"/>
      <c r="L23" s="605"/>
      <c r="M23" s="605"/>
      <c r="N23" s="605"/>
      <c r="O23" s="609"/>
      <c r="P23" s="605"/>
      <c r="Q23" s="624"/>
      <c r="R23" s="604"/>
      <c r="S23" s="627"/>
      <c r="T23" s="627" t="str">
        <f t="shared" si="0"/>
        <v/>
      </c>
      <c r="U23" s="628"/>
      <c r="V23" s="628"/>
      <c r="W23" s="628"/>
      <c r="X23" s="628"/>
      <c r="Y23" s="628"/>
      <c r="Z23" s="628"/>
      <c r="AA23" s="628"/>
      <c r="AB23" s="621"/>
      <c r="AC23" s="628"/>
      <c r="AD23" s="628" t="str">
        <f t="shared" si="1"/>
        <v/>
      </c>
      <c r="AE23" s="628" t="str">
        <f t="shared" si="2"/>
        <v/>
      </c>
      <c r="AF23" s="604"/>
      <c r="AG23" s="609"/>
      <c r="AH23" s="629"/>
    </row>
    <row r="24" customHeight="1" spans="1:34">
      <c r="A24" s="604"/>
      <c r="B24" s="608"/>
      <c r="C24" s="608"/>
      <c r="D24" s="609"/>
      <c r="E24" s="609"/>
      <c r="F24" s="604"/>
      <c r="G24" s="605"/>
      <c r="H24" s="605"/>
      <c r="I24" s="605"/>
      <c r="J24" s="605"/>
      <c r="K24" s="605"/>
      <c r="L24" s="605"/>
      <c r="M24" s="605"/>
      <c r="N24" s="605"/>
      <c r="O24" s="609"/>
      <c r="P24" s="605"/>
      <c r="Q24" s="624"/>
      <c r="R24" s="604"/>
      <c r="S24" s="627"/>
      <c r="T24" s="627" t="str">
        <f t="shared" si="0"/>
        <v/>
      </c>
      <c r="U24" s="628"/>
      <c r="V24" s="628"/>
      <c r="W24" s="628"/>
      <c r="X24" s="628"/>
      <c r="Y24" s="628"/>
      <c r="Z24" s="628"/>
      <c r="AA24" s="628"/>
      <c r="AB24" s="621"/>
      <c r="AC24" s="628"/>
      <c r="AD24" s="628" t="str">
        <f t="shared" si="1"/>
        <v/>
      </c>
      <c r="AE24" s="628" t="str">
        <f t="shared" si="2"/>
        <v/>
      </c>
      <c r="AF24" s="604"/>
      <c r="AG24" s="609"/>
      <c r="AH24" s="629"/>
    </row>
    <row r="25" customHeight="1" spans="1:34">
      <c r="A25" s="604"/>
      <c r="B25" s="608"/>
      <c r="C25" s="608"/>
      <c r="D25" s="609"/>
      <c r="E25" s="609"/>
      <c r="F25" s="604"/>
      <c r="G25" s="605"/>
      <c r="H25" s="605"/>
      <c r="I25" s="605"/>
      <c r="J25" s="605"/>
      <c r="K25" s="605"/>
      <c r="L25" s="605"/>
      <c r="M25" s="605"/>
      <c r="N25" s="605"/>
      <c r="O25" s="609"/>
      <c r="P25" s="605"/>
      <c r="Q25" s="624"/>
      <c r="R25" s="604"/>
      <c r="S25" s="627"/>
      <c r="T25" s="627" t="str">
        <f t="shared" si="0"/>
        <v/>
      </c>
      <c r="U25" s="628"/>
      <c r="V25" s="628"/>
      <c r="W25" s="628"/>
      <c r="X25" s="628"/>
      <c r="Y25" s="628"/>
      <c r="Z25" s="628"/>
      <c r="AA25" s="628"/>
      <c r="AB25" s="621"/>
      <c r="AC25" s="628"/>
      <c r="AD25" s="628" t="str">
        <f t="shared" si="1"/>
        <v/>
      </c>
      <c r="AE25" s="628" t="str">
        <f t="shared" si="2"/>
        <v/>
      </c>
      <c r="AF25" s="604"/>
      <c r="AG25" s="609"/>
      <c r="AH25" s="629"/>
    </row>
    <row r="26" customHeight="1" spans="1:34">
      <c r="A26" s="604"/>
      <c r="B26" s="608"/>
      <c r="C26" s="608"/>
      <c r="D26" s="609"/>
      <c r="E26" s="609"/>
      <c r="F26" s="604"/>
      <c r="G26" s="605"/>
      <c r="H26" s="605"/>
      <c r="I26" s="605"/>
      <c r="J26" s="605"/>
      <c r="K26" s="605"/>
      <c r="L26" s="605"/>
      <c r="M26" s="605"/>
      <c r="N26" s="605"/>
      <c r="O26" s="609"/>
      <c r="P26" s="605"/>
      <c r="Q26" s="624"/>
      <c r="R26" s="604"/>
      <c r="S26" s="627"/>
      <c r="T26" s="627"/>
      <c r="U26" s="628"/>
      <c r="V26" s="628"/>
      <c r="W26" s="628"/>
      <c r="X26" s="628"/>
      <c r="Y26" s="628"/>
      <c r="Z26" s="628"/>
      <c r="AA26" s="628"/>
      <c r="AB26" s="621"/>
      <c r="AC26" s="628"/>
      <c r="AD26" s="628"/>
      <c r="AE26" s="628"/>
      <c r="AF26" s="604"/>
      <c r="AG26" s="609"/>
      <c r="AH26" s="629"/>
    </row>
    <row r="27" customHeight="1" spans="1:34">
      <c r="A27" s="610" t="s">
        <v>337</v>
      </c>
      <c r="B27" s="611"/>
      <c r="C27" s="612"/>
      <c r="D27" s="613"/>
      <c r="E27" s="613"/>
      <c r="F27" s="604"/>
      <c r="G27" s="605"/>
      <c r="H27" s="605"/>
      <c r="I27" s="605"/>
      <c r="J27" s="605"/>
      <c r="K27" s="605"/>
      <c r="L27" s="605"/>
      <c r="M27" s="605"/>
      <c r="N27" s="605"/>
      <c r="O27" s="605"/>
      <c r="P27" s="605"/>
      <c r="Q27" s="624"/>
      <c r="R27" s="604"/>
      <c r="S27" s="629"/>
      <c r="T27" s="627"/>
      <c r="U27" s="628">
        <f>SUM(U7:U26)</f>
        <v>0</v>
      </c>
      <c r="V27" s="628">
        <f>SUM(V7:V26)</f>
        <v>0</v>
      </c>
      <c r="W27" s="628"/>
      <c r="X27" s="628"/>
      <c r="Y27" s="628">
        <f>SUM(Y7:Y26)</f>
        <v>0</v>
      </c>
      <c r="Z27" s="628">
        <f>SUM(Z7:Z26)</f>
        <v>0</v>
      </c>
      <c r="AA27" s="628">
        <f>SUM(AA7:AA26)</f>
        <v>0</v>
      </c>
      <c r="AB27" s="621"/>
      <c r="AC27" s="628">
        <f>SUM(AC7:AC26)</f>
        <v>0</v>
      </c>
      <c r="AD27" s="628" t="str">
        <f>IF(Z27=0,"",(AC27-Z27)/Z27*100)</f>
        <v/>
      </c>
      <c r="AE27" s="628"/>
      <c r="AF27" s="604"/>
      <c r="AG27" s="609"/>
      <c r="AH27" s="629"/>
    </row>
    <row r="28" customHeight="1" spans="1:31">
      <c r="A28" s="594" t="str">
        <f>封面!D11&amp;封面!G11</f>
        <v>产权持有单位填表人：丁旭伟</v>
      </c>
      <c r="U28" s="616"/>
      <c r="V28" s="616"/>
      <c r="W28" s="616"/>
      <c r="X28" s="616"/>
      <c r="Y28" s="616" t="str">
        <f>"评估人员："&amp;封面!G24</f>
        <v>评估人员：</v>
      </c>
      <c r="Z28" s="616"/>
      <c r="AA28" s="616"/>
      <c r="AB28" s="616"/>
      <c r="AC28" s="616"/>
      <c r="AD28" s="616"/>
      <c r="AE28" s="616"/>
    </row>
    <row r="29" customHeight="1" spans="1:31">
      <c r="A29" s="594" t="str">
        <f>CONCATENATE(封面!D13,封面!F13,封面!G13,封面!H13,封面!I13,封面!J13,封面!K13)</f>
        <v>填表日期：2023年11月7日</v>
      </c>
      <c r="U29" s="616"/>
      <c r="V29" s="616"/>
      <c r="W29" s="616"/>
      <c r="X29" s="616"/>
      <c r="Y29" s="616"/>
      <c r="Z29" s="616"/>
      <c r="AA29" s="635"/>
      <c r="AB29" s="616"/>
      <c r="AC29" s="616"/>
      <c r="AD29" s="616"/>
      <c r="AE29" s="616"/>
    </row>
  </sheetData>
  <sheetProtection insertRows="0" insertColumns="0" insertHyperlinks="0"/>
  <mergeCells count="32">
    <mergeCell ref="A2:AE2"/>
    <mergeCell ref="A3:AF3"/>
    <mergeCell ref="U5:V5"/>
    <mergeCell ref="W5:X5"/>
    <mergeCell ref="Y5:Z5"/>
    <mergeCell ref="AA5:AC5"/>
    <mergeCell ref="A27:C27"/>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AD5:AD6"/>
    <mergeCell ref="AE5:AE6"/>
    <mergeCell ref="AF5:AF6"/>
    <mergeCell ref="AG5:AG6"/>
    <mergeCell ref="AH5:AH6"/>
  </mergeCells>
  <dataValidations count="1">
    <dataValidation type="list" allowBlank="1" showInputMessage="1" showErrorMessage="1" sqref="F7:F22">
      <formula1>#REF!</formula1>
    </dataValidation>
  </dataValidations>
  <hyperlinks>
    <hyperlink ref="B1" location="固定资产汇总!B8" display="返回"/>
    <hyperlink ref="A1" location="索引目录!E36" display="返回索引页"/>
  </hyperlinks>
  <printOptions horizontalCentered="1"/>
  <pageMargins left="0.354166666666667" right="0.354166666666667" top="0.786805555555556" bottom="0.786805555555556" header="1.02291666666667" footer="0.511805555555556"/>
  <pageSetup paperSize="9" scale="44" fitToHeight="0" orientation="landscape"/>
  <headerFooter alignWithMargins="0">
    <oddHeader>&amp;R&amp;"宋体,常规"&amp;10表&amp;"Times New Roman,常规"4-10-1
&amp;"宋体,常规"共&amp;"Times New Roman,常规"&amp;N&amp;"宋体,常规"页第&amp;"Times New Roman,常规"&amp;P&amp;"宋体,常规"页</oddHead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62"/>
  <sheetViews>
    <sheetView zoomScale="85" zoomScaleNormal="85" workbookViewId="0">
      <selection activeCell="L19" sqref="L19"/>
    </sheetView>
  </sheetViews>
  <sheetFormatPr defaultColWidth="9" defaultRowHeight="15.75" customHeight="1"/>
  <cols>
    <col min="1" max="1" width="5.66666666666667" style="139" customWidth="1"/>
    <col min="2" max="2" width="14.6666666666667" style="139" customWidth="1"/>
    <col min="3" max="3" width="6.5" style="139" customWidth="1"/>
    <col min="4" max="4" width="8" style="139" customWidth="1" outlineLevel="1"/>
    <col min="5" max="5" width="8.66666666666667" style="140" customWidth="1"/>
    <col min="6" max="6" width="4.16666666666667" style="139" customWidth="1"/>
    <col min="7" max="8" width="5.08333333333333" style="139" customWidth="1"/>
    <col min="9" max="9" width="5.16666666666667" style="139" customWidth="1"/>
    <col min="10" max="10" width="7.66666666666667" style="139" customWidth="1"/>
    <col min="11" max="14" width="11" style="139" customWidth="1" outlineLevel="1"/>
    <col min="15" max="15" width="16.0833333333333" style="139" customWidth="1"/>
    <col min="16" max="16" width="18.1666666666667" style="139" customWidth="1"/>
    <col min="17" max="17" width="16.5833333333333" style="139" customWidth="1"/>
    <col min="18" max="18" width="7.16666666666667" style="139" customWidth="1"/>
    <col min="19" max="19" width="21.4166666666667" style="139" customWidth="1"/>
    <col min="20" max="20" width="7.5" style="139" customWidth="1"/>
    <col min="21" max="21" width="11" style="139" customWidth="1"/>
    <col min="22" max="22" width="7.16666666666667" style="139" customWidth="1"/>
    <col min="23" max="23" width="11.4166666666667" style="139" customWidth="1"/>
    <col min="24" max="24" width="10.5833333333333" style="139" customWidth="1"/>
    <col min="25" max="28" width="9" style="139"/>
    <col min="29" max="29" width="31.4166666666667" style="139" customWidth="1"/>
    <col min="30" max="30" width="12.5833333333333" style="139" customWidth="1"/>
    <col min="31" max="16384" width="9" style="139"/>
  </cols>
  <sheetData>
    <row r="1" customHeight="1" spans="1:24">
      <c r="A1" s="142" t="s">
        <v>118</v>
      </c>
      <c r="B1" s="143" t="s">
        <v>261</v>
      </c>
      <c r="C1" s="145"/>
      <c r="D1" s="145"/>
      <c r="E1" s="144"/>
      <c r="F1" s="145"/>
      <c r="G1" s="145"/>
      <c r="H1" s="145"/>
      <c r="I1" s="145"/>
      <c r="J1" s="145"/>
      <c r="K1" s="146"/>
      <c r="L1" s="146"/>
      <c r="M1" s="146"/>
      <c r="N1" s="146"/>
      <c r="O1" s="146"/>
      <c r="P1" s="146"/>
      <c r="Q1" s="146"/>
      <c r="R1" s="146"/>
      <c r="S1" s="146"/>
      <c r="T1" s="146"/>
      <c r="U1" s="146"/>
      <c r="V1" s="145"/>
      <c r="W1" s="145"/>
      <c r="X1" s="145"/>
    </row>
    <row r="2" s="137" customFormat="1" ht="30" customHeight="1" spans="1:24">
      <c r="A2" s="148" t="s">
        <v>1202</v>
      </c>
      <c r="B2" s="149"/>
      <c r="C2" s="149"/>
      <c r="D2" s="149"/>
      <c r="E2" s="149"/>
      <c r="F2" s="149"/>
      <c r="G2" s="149"/>
      <c r="H2" s="149"/>
      <c r="I2" s="149"/>
      <c r="J2" s="149"/>
      <c r="K2" s="149"/>
      <c r="L2" s="149"/>
      <c r="M2" s="149"/>
      <c r="N2" s="149"/>
      <c r="O2" s="149"/>
      <c r="P2" s="149"/>
      <c r="Q2" s="149"/>
      <c r="R2" s="149"/>
      <c r="S2" s="149"/>
      <c r="T2" s="149"/>
      <c r="U2" s="149"/>
      <c r="V2" s="149"/>
      <c r="W2" s="149"/>
      <c r="X2" s="149"/>
    </row>
    <row r="3" ht="14.25" customHeight="1" spans="1:24">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c r="T3" s="138"/>
      <c r="U3" s="138"/>
      <c r="V3" s="138"/>
      <c r="W3" s="138"/>
      <c r="X3" s="138"/>
    </row>
    <row r="4" customHeight="1" spans="1:24">
      <c r="A4" s="139" t="str">
        <f>封面!D7&amp;封面!F7</f>
        <v>产权持有人：杭州汽轮新能源有限公司</v>
      </c>
      <c r="K4" s="150"/>
      <c r="L4" s="150"/>
      <c r="M4" s="150"/>
      <c r="N4" s="150"/>
      <c r="O4" s="150"/>
      <c r="P4" s="150"/>
      <c r="Q4" s="150"/>
      <c r="R4" s="150"/>
      <c r="S4" s="150"/>
      <c r="T4" s="150"/>
      <c r="U4" s="150"/>
      <c r="V4" s="163" t="s">
        <v>120</v>
      </c>
      <c r="W4" s="163"/>
      <c r="X4" s="163"/>
    </row>
    <row r="5" s="138" customFormat="1" customHeight="1" spans="1:24">
      <c r="A5" s="152" t="s">
        <v>183</v>
      </c>
      <c r="B5" s="156" t="s">
        <v>1203</v>
      </c>
      <c r="C5" s="152" t="s">
        <v>950</v>
      </c>
      <c r="D5" s="334" t="s">
        <v>1199</v>
      </c>
      <c r="E5" s="287" t="s">
        <v>1149</v>
      </c>
      <c r="F5" s="282" t="s">
        <v>1204</v>
      </c>
      <c r="G5" s="282" t="s">
        <v>1205</v>
      </c>
      <c r="H5" s="282" t="s">
        <v>1206</v>
      </c>
      <c r="I5" s="349" t="s">
        <v>426</v>
      </c>
      <c r="J5" s="282" t="s">
        <v>1207</v>
      </c>
      <c r="K5" s="170" t="s">
        <v>264</v>
      </c>
      <c r="L5" s="208"/>
      <c r="M5" s="586" t="s">
        <v>292</v>
      </c>
      <c r="N5" s="587"/>
      <c r="O5" s="170" t="s">
        <v>265</v>
      </c>
      <c r="P5" s="208"/>
      <c r="Q5" s="170" t="s">
        <v>266</v>
      </c>
      <c r="R5" s="208"/>
      <c r="S5" s="208"/>
      <c r="T5" s="154" t="s">
        <v>293</v>
      </c>
      <c r="U5" s="154" t="s">
        <v>1152</v>
      </c>
      <c r="V5" s="282" t="s">
        <v>186</v>
      </c>
      <c r="W5" s="161" t="s">
        <v>427</v>
      </c>
      <c r="X5" s="227"/>
    </row>
    <row r="6" s="138" customFormat="1" customHeight="1" spans="1:24">
      <c r="A6" s="156"/>
      <c r="B6" s="156"/>
      <c r="C6" s="156"/>
      <c r="D6" s="335"/>
      <c r="E6" s="158"/>
      <c r="F6" s="156"/>
      <c r="G6" s="156"/>
      <c r="H6" s="156"/>
      <c r="I6" s="588"/>
      <c r="J6" s="156"/>
      <c r="K6" s="170" t="s">
        <v>1153</v>
      </c>
      <c r="L6" s="170" t="s">
        <v>1154</v>
      </c>
      <c r="M6" s="170" t="s">
        <v>1153</v>
      </c>
      <c r="N6" s="170" t="s">
        <v>1154</v>
      </c>
      <c r="O6" s="170" t="s">
        <v>1153</v>
      </c>
      <c r="P6" s="170" t="s">
        <v>1154</v>
      </c>
      <c r="Q6" s="170" t="s">
        <v>1153</v>
      </c>
      <c r="R6" s="170" t="s">
        <v>1014</v>
      </c>
      <c r="S6" s="170" t="s">
        <v>1154</v>
      </c>
      <c r="T6" s="208"/>
      <c r="U6" s="208"/>
      <c r="V6" s="156"/>
      <c r="W6" s="152" t="s">
        <v>264</v>
      </c>
      <c r="X6" s="152" t="s">
        <v>265</v>
      </c>
    </row>
    <row r="7" customHeight="1" spans="1:23">
      <c r="A7" s="156"/>
      <c r="B7" s="157"/>
      <c r="C7" s="156"/>
      <c r="D7" s="336"/>
      <c r="E7" s="582"/>
      <c r="F7" s="156"/>
      <c r="G7" s="156"/>
      <c r="H7" s="156"/>
      <c r="I7" s="156"/>
      <c r="J7" s="589"/>
      <c r="K7" s="159"/>
      <c r="L7" s="159"/>
      <c r="M7" s="159"/>
      <c r="N7" s="159"/>
      <c r="O7" s="590"/>
      <c r="P7" s="590"/>
      <c r="Q7" s="159"/>
      <c r="R7" s="208"/>
      <c r="S7" s="159"/>
      <c r="T7" s="159" t="str">
        <f>IF(P7=0,"",(S7-P7)/P7*100)</f>
        <v/>
      </c>
      <c r="U7" s="159" t="str">
        <f>IF(Q7="","",Q7/J7)</f>
        <v/>
      </c>
      <c r="V7" s="157"/>
      <c r="W7" s="591"/>
    </row>
    <row r="8" customHeight="1" spans="1:23">
      <c r="A8" s="156"/>
      <c r="B8" s="157"/>
      <c r="C8" s="156"/>
      <c r="D8" s="336"/>
      <c r="E8" s="582"/>
      <c r="F8" s="156"/>
      <c r="G8" s="156"/>
      <c r="H8" s="156"/>
      <c r="I8" s="156"/>
      <c r="J8" s="589"/>
      <c r="K8" s="159"/>
      <c r="L8" s="159"/>
      <c r="M8" s="159"/>
      <c r="N8" s="159"/>
      <c r="O8" s="590"/>
      <c r="P8" s="590"/>
      <c r="Q8" s="159"/>
      <c r="R8" s="208"/>
      <c r="S8" s="159"/>
      <c r="T8" s="159" t="str">
        <f t="shared" ref="T8:T25" si="0">IF(P8=0,"",(S8-P8)/P8*100)</f>
        <v/>
      </c>
      <c r="U8" s="159" t="str">
        <f t="shared" ref="U8:U21" si="1">IF(Q8="","",Q8/J8)</f>
        <v/>
      </c>
      <c r="V8" s="157"/>
      <c r="W8" s="591"/>
    </row>
    <row r="9" customHeight="1" spans="1:23">
      <c r="A9" s="156"/>
      <c r="B9" s="157"/>
      <c r="C9" s="156"/>
      <c r="D9" s="336"/>
      <c r="E9" s="582"/>
      <c r="F9" s="156"/>
      <c r="G9" s="156"/>
      <c r="H9" s="156"/>
      <c r="I9" s="156"/>
      <c r="J9" s="589"/>
      <c r="K9" s="159"/>
      <c r="L9" s="159"/>
      <c r="M9" s="159"/>
      <c r="N9" s="159"/>
      <c r="O9" s="590"/>
      <c r="P9" s="590"/>
      <c r="Q9" s="159"/>
      <c r="R9" s="208"/>
      <c r="S9" s="159"/>
      <c r="T9" s="159" t="str">
        <f t="shared" si="0"/>
        <v/>
      </c>
      <c r="U9" s="159" t="str">
        <f t="shared" si="1"/>
        <v/>
      </c>
      <c r="V9" s="157"/>
      <c r="W9" s="591"/>
    </row>
    <row r="10" customHeight="1" spans="1:23">
      <c r="A10" s="156"/>
      <c r="B10" s="157"/>
      <c r="C10" s="156"/>
      <c r="D10" s="336"/>
      <c r="E10" s="582"/>
      <c r="F10" s="156"/>
      <c r="G10" s="156"/>
      <c r="H10" s="156"/>
      <c r="I10" s="156"/>
      <c r="J10" s="589"/>
      <c r="K10" s="159"/>
      <c r="L10" s="159"/>
      <c r="M10" s="159"/>
      <c r="N10" s="159"/>
      <c r="O10" s="590"/>
      <c r="P10" s="590"/>
      <c r="Q10" s="159"/>
      <c r="R10" s="208"/>
      <c r="S10" s="159"/>
      <c r="T10" s="159" t="str">
        <f t="shared" si="0"/>
        <v/>
      </c>
      <c r="U10" s="159" t="str">
        <f t="shared" si="1"/>
        <v/>
      </c>
      <c r="V10" s="157"/>
      <c r="W10" s="591"/>
    </row>
    <row r="11" customHeight="1" spans="1:23">
      <c r="A11" s="156"/>
      <c r="B11" s="157"/>
      <c r="C11" s="156"/>
      <c r="D11" s="336"/>
      <c r="E11" s="582"/>
      <c r="F11" s="156"/>
      <c r="G11" s="156"/>
      <c r="H11" s="156"/>
      <c r="I11" s="156"/>
      <c r="J11" s="589"/>
      <c r="K11" s="159"/>
      <c r="L11" s="159"/>
      <c r="M11" s="159"/>
      <c r="N11" s="159"/>
      <c r="O11" s="590"/>
      <c r="P11" s="590"/>
      <c r="Q11" s="159"/>
      <c r="R11" s="208"/>
      <c r="S11" s="159"/>
      <c r="T11" s="159" t="str">
        <f t="shared" si="0"/>
        <v/>
      </c>
      <c r="U11" s="159" t="str">
        <f t="shared" si="1"/>
        <v/>
      </c>
      <c r="V11" s="157"/>
      <c r="W11" s="591"/>
    </row>
    <row r="12" customHeight="1" spans="1:23">
      <c r="A12" s="156"/>
      <c r="B12" s="157"/>
      <c r="C12" s="156"/>
      <c r="D12" s="336"/>
      <c r="E12" s="582"/>
      <c r="F12" s="156"/>
      <c r="G12" s="156"/>
      <c r="H12" s="156"/>
      <c r="I12" s="156"/>
      <c r="J12" s="589"/>
      <c r="K12" s="159"/>
      <c r="L12" s="159"/>
      <c r="M12" s="159"/>
      <c r="N12" s="159"/>
      <c r="O12" s="590"/>
      <c r="P12" s="590"/>
      <c r="Q12" s="159"/>
      <c r="R12" s="208"/>
      <c r="S12" s="159"/>
      <c r="T12" s="159" t="str">
        <f t="shared" si="0"/>
        <v/>
      </c>
      <c r="U12" s="159" t="str">
        <f t="shared" si="1"/>
        <v/>
      </c>
      <c r="V12" s="157"/>
      <c r="W12" s="591"/>
    </row>
    <row r="13" customHeight="1" spans="1:23">
      <c r="A13" s="156"/>
      <c r="B13" s="157"/>
      <c r="C13" s="156"/>
      <c r="D13" s="336"/>
      <c r="E13" s="582"/>
      <c r="F13" s="156"/>
      <c r="G13" s="156"/>
      <c r="H13" s="156"/>
      <c r="I13" s="156"/>
      <c r="J13" s="589"/>
      <c r="K13" s="159"/>
      <c r="L13" s="159"/>
      <c r="M13" s="159"/>
      <c r="N13" s="159"/>
      <c r="O13" s="590"/>
      <c r="P13" s="590"/>
      <c r="Q13" s="159"/>
      <c r="R13" s="208"/>
      <c r="S13" s="159"/>
      <c r="T13" s="159" t="str">
        <f t="shared" si="0"/>
        <v/>
      </c>
      <c r="U13" s="159" t="str">
        <f t="shared" si="1"/>
        <v/>
      </c>
      <c r="V13" s="157"/>
      <c r="W13" s="591"/>
    </row>
    <row r="14" customHeight="1" spans="1:23">
      <c r="A14" s="156"/>
      <c r="B14" s="157"/>
      <c r="C14" s="156"/>
      <c r="D14" s="336"/>
      <c r="E14" s="582"/>
      <c r="F14" s="156"/>
      <c r="G14" s="156"/>
      <c r="H14" s="156"/>
      <c r="I14" s="156"/>
      <c r="J14" s="589"/>
      <c r="K14" s="159"/>
      <c r="L14" s="159"/>
      <c r="M14" s="159"/>
      <c r="N14" s="159"/>
      <c r="O14" s="590"/>
      <c r="P14" s="590"/>
      <c r="Q14" s="159"/>
      <c r="R14" s="208"/>
      <c r="S14" s="159"/>
      <c r="T14" s="159" t="str">
        <f t="shared" si="0"/>
        <v/>
      </c>
      <c r="U14" s="159" t="str">
        <f t="shared" si="1"/>
        <v/>
      </c>
      <c r="V14" s="157"/>
      <c r="W14" s="591"/>
    </row>
    <row r="15" customHeight="1" spans="1:23">
      <c r="A15" s="156"/>
      <c r="B15" s="157"/>
      <c r="C15" s="156"/>
      <c r="D15" s="336"/>
      <c r="E15" s="582"/>
      <c r="F15" s="156"/>
      <c r="G15" s="156"/>
      <c r="H15" s="156"/>
      <c r="I15" s="156"/>
      <c r="J15" s="589"/>
      <c r="K15" s="159"/>
      <c r="L15" s="159"/>
      <c r="M15" s="159"/>
      <c r="N15" s="159"/>
      <c r="O15" s="590"/>
      <c r="P15" s="590"/>
      <c r="Q15" s="159"/>
      <c r="R15" s="208"/>
      <c r="S15" s="159"/>
      <c r="T15" s="159" t="str">
        <f t="shared" si="0"/>
        <v/>
      </c>
      <c r="U15" s="159" t="str">
        <f t="shared" si="1"/>
        <v/>
      </c>
      <c r="V15" s="157"/>
      <c r="W15" s="591"/>
    </row>
    <row r="16" customHeight="1" spans="1:23">
      <c r="A16" s="156"/>
      <c r="B16" s="157"/>
      <c r="C16" s="156"/>
      <c r="D16" s="336"/>
      <c r="E16" s="582"/>
      <c r="F16" s="156"/>
      <c r="G16" s="156"/>
      <c r="H16" s="156"/>
      <c r="I16" s="156"/>
      <c r="J16" s="589"/>
      <c r="K16" s="159"/>
      <c r="L16" s="159"/>
      <c r="M16" s="159"/>
      <c r="N16" s="159"/>
      <c r="O16" s="590"/>
      <c r="P16" s="590"/>
      <c r="Q16" s="159"/>
      <c r="R16" s="208"/>
      <c r="S16" s="159"/>
      <c r="T16" s="159" t="str">
        <f t="shared" si="0"/>
        <v/>
      </c>
      <c r="U16" s="159" t="str">
        <f t="shared" si="1"/>
        <v/>
      </c>
      <c r="V16" s="157"/>
      <c r="W16" s="591"/>
    </row>
    <row r="17" customHeight="1" spans="1:23">
      <c r="A17" s="156"/>
      <c r="B17" s="157"/>
      <c r="C17" s="156"/>
      <c r="D17" s="336"/>
      <c r="E17" s="582"/>
      <c r="F17" s="156"/>
      <c r="G17" s="156"/>
      <c r="H17" s="156"/>
      <c r="I17" s="156"/>
      <c r="J17" s="589"/>
      <c r="K17" s="159"/>
      <c r="L17" s="159"/>
      <c r="M17" s="159"/>
      <c r="N17" s="159"/>
      <c r="O17" s="590"/>
      <c r="P17" s="590"/>
      <c r="Q17" s="159"/>
      <c r="R17" s="208"/>
      <c r="S17" s="159"/>
      <c r="T17" s="159" t="str">
        <f t="shared" si="0"/>
        <v/>
      </c>
      <c r="U17" s="159" t="str">
        <f t="shared" si="1"/>
        <v/>
      </c>
      <c r="V17" s="157"/>
      <c r="W17" s="591"/>
    </row>
    <row r="18" customHeight="1" spans="1:23">
      <c r="A18" s="156"/>
      <c r="B18" s="157"/>
      <c r="C18" s="156"/>
      <c r="D18" s="336"/>
      <c r="E18" s="582"/>
      <c r="F18" s="156"/>
      <c r="G18" s="156"/>
      <c r="H18" s="156"/>
      <c r="I18" s="156"/>
      <c r="J18" s="589"/>
      <c r="K18" s="159"/>
      <c r="L18" s="159"/>
      <c r="M18" s="159"/>
      <c r="N18" s="159"/>
      <c r="O18" s="590"/>
      <c r="P18" s="590"/>
      <c r="Q18" s="159"/>
      <c r="R18" s="208"/>
      <c r="S18" s="159"/>
      <c r="T18" s="159" t="str">
        <f t="shared" si="0"/>
        <v/>
      </c>
      <c r="U18" s="159" t="str">
        <f t="shared" si="1"/>
        <v/>
      </c>
      <c r="V18" s="157"/>
      <c r="W18" s="591"/>
    </row>
    <row r="19" customHeight="1" spans="1:23">
      <c r="A19" s="156"/>
      <c r="B19" s="157"/>
      <c r="C19" s="156"/>
      <c r="D19" s="336"/>
      <c r="E19" s="582"/>
      <c r="F19" s="156"/>
      <c r="G19" s="156"/>
      <c r="H19" s="156"/>
      <c r="I19" s="156"/>
      <c r="J19" s="589"/>
      <c r="K19" s="159"/>
      <c r="L19" s="159"/>
      <c r="M19" s="159"/>
      <c r="N19" s="159"/>
      <c r="O19" s="590"/>
      <c r="P19" s="590"/>
      <c r="Q19" s="159"/>
      <c r="R19" s="208"/>
      <c r="S19" s="159"/>
      <c r="T19" s="159" t="str">
        <f t="shared" si="0"/>
        <v/>
      </c>
      <c r="U19" s="159" t="str">
        <f t="shared" si="1"/>
        <v/>
      </c>
      <c r="V19" s="157"/>
      <c r="W19" s="591"/>
    </row>
    <row r="20" customHeight="1" spans="1:23">
      <c r="A20" s="156"/>
      <c r="B20" s="157"/>
      <c r="C20" s="156"/>
      <c r="D20" s="336"/>
      <c r="E20" s="582"/>
      <c r="F20" s="156"/>
      <c r="G20" s="156"/>
      <c r="H20" s="156"/>
      <c r="I20" s="156"/>
      <c r="J20" s="589"/>
      <c r="K20" s="159"/>
      <c r="L20" s="159"/>
      <c r="M20" s="159"/>
      <c r="N20" s="159"/>
      <c r="O20" s="590"/>
      <c r="P20" s="590"/>
      <c r="Q20" s="159"/>
      <c r="R20" s="208"/>
      <c r="S20" s="159"/>
      <c r="T20" s="159" t="str">
        <f t="shared" si="0"/>
        <v/>
      </c>
      <c r="U20" s="159" t="str">
        <f t="shared" si="1"/>
        <v/>
      </c>
      <c r="V20" s="157"/>
      <c r="W20" s="591"/>
    </row>
    <row r="21" customHeight="1" spans="1:23">
      <c r="A21" s="156"/>
      <c r="B21" s="157"/>
      <c r="C21" s="156"/>
      <c r="D21" s="336"/>
      <c r="E21" s="582"/>
      <c r="F21" s="156"/>
      <c r="G21" s="156"/>
      <c r="H21" s="156"/>
      <c r="I21" s="156"/>
      <c r="J21" s="589"/>
      <c r="K21" s="159"/>
      <c r="L21" s="159"/>
      <c r="M21" s="159"/>
      <c r="N21" s="159"/>
      <c r="O21" s="590"/>
      <c r="P21" s="590"/>
      <c r="Q21" s="159"/>
      <c r="R21" s="208"/>
      <c r="S21" s="159"/>
      <c r="T21" s="159" t="str">
        <f t="shared" si="0"/>
        <v/>
      </c>
      <c r="U21" s="159" t="str">
        <f t="shared" si="1"/>
        <v/>
      </c>
      <c r="V21" s="157"/>
      <c r="W21" s="591"/>
    </row>
    <row r="22" customHeight="1" spans="1:24">
      <c r="A22" s="156"/>
      <c r="B22" s="157"/>
      <c r="C22" s="156"/>
      <c r="D22" s="336"/>
      <c r="E22" s="158"/>
      <c r="F22" s="156"/>
      <c r="G22" s="156"/>
      <c r="H22" s="156"/>
      <c r="I22" s="156"/>
      <c r="J22" s="203"/>
      <c r="K22" s="159"/>
      <c r="L22" s="159"/>
      <c r="M22" s="159"/>
      <c r="N22" s="159"/>
      <c r="O22" s="159"/>
      <c r="P22" s="159"/>
      <c r="Q22" s="159"/>
      <c r="R22" s="208"/>
      <c r="S22" s="159"/>
      <c r="T22" s="159" t="str">
        <f t="shared" si="0"/>
        <v/>
      </c>
      <c r="U22" s="159"/>
      <c r="V22" s="157"/>
      <c r="W22" s="591"/>
      <c r="X22" s="591"/>
    </row>
    <row r="23" customHeight="1" spans="1:24">
      <c r="A23" s="156"/>
      <c r="B23" s="157"/>
      <c r="C23" s="156"/>
      <c r="D23" s="336"/>
      <c r="E23" s="158"/>
      <c r="F23" s="156"/>
      <c r="G23" s="156"/>
      <c r="H23" s="156"/>
      <c r="I23" s="156"/>
      <c r="J23" s="203"/>
      <c r="K23" s="159"/>
      <c r="L23" s="159"/>
      <c r="M23" s="159"/>
      <c r="N23" s="159"/>
      <c r="O23" s="159"/>
      <c r="P23" s="159"/>
      <c r="Q23" s="159"/>
      <c r="R23" s="208"/>
      <c r="S23" s="159"/>
      <c r="T23" s="159" t="str">
        <f t="shared" si="0"/>
        <v/>
      </c>
      <c r="U23" s="159"/>
      <c r="V23" s="157"/>
      <c r="W23" s="591"/>
      <c r="X23" s="591"/>
    </row>
    <row r="24" customHeight="1" spans="1:24">
      <c r="A24" s="156"/>
      <c r="B24" s="157"/>
      <c r="C24" s="156"/>
      <c r="D24" s="336"/>
      <c r="E24" s="158"/>
      <c r="F24" s="156"/>
      <c r="G24" s="156"/>
      <c r="H24" s="156"/>
      <c r="I24" s="156"/>
      <c r="J24" s="203"/>
      <c r="K24" s="159"/>
      <c r="L24" s="159"/>
      <c r="M24" s="159"/>
      <c r="N24" s="159"/>
      <c r="O24" s="159"/>
      <c r="P24" s="159"/>
      <c r="Q24" s="159"/>
      <c r="R24" s="208"/>
      <c r="S24" s="159"/>
      <c r="T24" s="159" t="str">
        <f t="shared" si="0"/>
        <v/>
      </c>
      <c r="U24" s="159"/>
      <c r="V24" s="157"/>
      <c r="W24" s="591"/>
      <c r="X24" s="591"/>
    </row>
    <row r="25" customHeight="1" spans="1:24">
      <c r="A25" s="156"/>
      <c r="B25" s="157"/>
      <c r="C25" s="156"/>
      <c r="D25" s="336"/>
      <c r="E25" s="158"/>
      <c r="F25" s="156"/>
      <c r="G25" s="156"/>
      <c r="H25" s="156"/>
      <c r="I25" s="156"/>
      <c r="J25" s="203"/>
      <c r="K25" s="159"/>
      <c r="L25" s="159"/>
      <c r="M25" s="159"/>
      <c r="N25" s="159"/>
      <c r="O25" s="159"/>
      <c r="P25" s="159"/>
      <c r="Q25" s="159"/>
      <c r="R25" s="208"/>
      <c r="S25" s="159"/>
      <c r="T25" s="159" t="str">
        <f t="shared" si="0"/>
        <v/>
      </c>
      <c r="U25" s="159"/>
      <c r="V25" s="157"/>
      <c r="W25" s="591"/>
      <c r="X25" s="591"/>
    </row>
    <row r="26" customHeight="1" spans="1:24">
      <c r="A26" s="156"/>
      <c r="B26" s="157"/>
      <c r="C26" s="156"/>
      <c r="D26" s="336"/>
      <c r="E26" s="158"/>
      <c r="F26" s="156"/>
      <c r="G26" s="156"/>
      <c r="H26" s="156"/>
      <c r="I26" s="156"/>
      <c r="J26" s="203"/>
      <c r="K26" s="159"/>
      <c r="L26" s="159"/>
      <c r="M26" s="159"/>
      <c r="N26" s="159"/>
      <c r="O26" s="159"/>
      <c r="P26" s="159"/>
      <c r="Q26" s="159"/>
      <c r="R26" s="208"/>
      <c r="S26" s="159"/>
      <c r="T26" s="159"/>
      <c r="U26" s="159"/>
      <c r="V26" s="157"/>
      <c r="W26" s="591"/>
      <c r="X26" s="591"/>
    </row>
    <row r="27" customHeight="1" spans="1:24">
      <c r="A27" s="152" t="s">
        <v>337</v>
      </c>
      <c r="B27" s="152"/>
      <c r="C27" s="357"/>
      <c r="D27" s="336"/>
      <c r="E27" s="158"/>
      <c r="F27" s="156"/>
      <c r="G27" s="156"/>
      <c r="H27" s="156"/>
      <c r="I27" s="156"/>
      <c r="J27" s="203"/>
      <c r="K27" s="159">
        <f>SUM(K7:K26)</f>
        <v>0</v>
      </c>
      <c r="L27" s="159">
        <f>SUM(L7:L26)</f>
        <v>0</v>
      </c>
      <c r="M27" s="159"/>
      <c r="N27" s="159"/>
      <c r="O27" s="159">
        <f>SUM(O7:O26)</f>
        <v>0</v>
      </c>
      <c r="P27" s="159">
        <f>SUM(P7:P26)</f>
        <v>0</v>
      </c>
      <c r="Q27" s="159">
        <f>SUM(Q7:Q26)</f>
        <v>0</v>
      </c>
      <c r="R27" s="208"/>
      <c r="S27" s="159">
        <f>SUM(S7:S26)</f>
        <v>0</v>
      </c>
      <c r="T27" s="159" t="str">
        <f>IF(P27=0,"",(S27-P27)/P27*100)</f>
        <v/>
      </c>
      <c r="U27" s="159"/>
      <c r="V27" s="157"/>
      <c r="W27" s="591"/>
      <c r="X27" s="591"/>
    </row>
    <row r="28" customHeight="1" spans="1:21">
      <c r="A28" s="139" t="str">
        <f>封面!D11&amp;封面!G11</f>
        <v>产权持有单位填表人：丁旭伟</v>
      </c>
      <c r="K28" s="150"/>
      <c r="L28" s="150"/>
      <c r="M28" s="150"/>
      <c r="N28" s="150"/>
      <c r="O28" s="150" t="str">
        <f>"评估人员："&amp;封面!G24</f>
        <v>评估人员：</v>
      </c>
      <c r="P28" s="150"/>
      <c r="Q28" s="150"/>
      <c r="R28" s="150"/>
      <c r="S28" s="150"/>
      <c r="T28" s="150"/>
      <c r="U28" s="150"/>
    </row>
    <row r="29" customHeight="1" spans="1:21">
      <c r="A29" s="139" t="str">
        <f>CONCATENATE(封面!D13,封面!F13,封面!G13,封面!H13,封面!I13,封面!J13,封面!K13)</f>
        <v>填表日期：2023年11月7日</v>
      </c>
      <c r="K29" s="150"/>
      <c r="L29" s="150"/>
      <c r="M29" s="150"/>
      <c r="N29" s="150"/>
      <c r="O29" s="150"/>
      <c r="P29" s="150"/>
      <c r="Q29" s="150"/>
      <c r="R29" s="150"/>
      <c r="S29" s="150"/>
      <c r="T29" s="150"/>
      <c r="U29" s="150"/>
    </row>
    <row r="30" customHeight="1" spans="11:21">
      <c r="K30" s="150"/>
      <c r="L30" s="150"/>
      <c r="M30" s="150"/>
      <c r="N30" s="150"/>
      <c r="O30" s="150"/>
      <c r="P30" s="150"/>
      <c r="Q30" s="150"/>
      <c r="R30" s="150"/>
      <c r="S30" s="150"/>
      <c r="T30" s="150"/>
      <c r="U30" s="150"/>
    </row>
    <row r="31" customHeight="1" spans="11:21">
      <c r="K31" s="150"/>
      <c r="L31" s="150"/>
      <c r="M31" s="150"/>
      <c r="N31" s="150"/>
      <c r="O31" s="150"/>
      <c r="P31" s="150"/>
      <c r="Q31" s="150"/>
      <c r="R31" s="150"/>
      <c r="S31" s="150"/>
      <c r="T31" s="150"/>
      <c r="U31" s="150"/>
    </row>
    <row r="32" customHeight="1" spans="11:21">
      <c r="K32" s="150"/>
      <c r="L32" s="150"/>
      <c r="M32" s="150"/>
      <c r="N32" s="150"/>
      <c r="O32" s="150"/>
      <c r="P32" s="150"/>
      <c r="Q32" s="150"/>
      <c r="R32" s="150"/>
      <c r="S32" s="150"/>
      <c r="T32" s="150"/>
      <c r="U32" s="150"/>
    </row>
    <row r="33" customHeight="1" spans="11:21">
      <c r="K33" s="150"/>
      <c r="L33" s="150"/>
      <c r="M33" s="150"/>
      <c r="N33" s="150"/>
      <c r="O33" s="150"/>
      <c r="P33" s="150"/>
      <c r="Q33" s="150"/>
      <c r="R33" s="150"/>
      <c r="S33" s="150"/>
      <c r="T33" s="150"/>
      <c r="U33" s="150"/>
    </row>
    <row r="34" customHeight="1" spans="2:21">
      <c r="B34" s="583" t="s">
        <v>1208</v>
      </c>
      <c r="C34" s="583"/>
      <c r="D34" s="583"/>
      <c r="K34" s="150"/>
      <c r="L34" s="150"/>
      <c r="M34" s="150"/>
      <c r="N34" s="150"/>
      <c r="O34" s="150"/>
      <c r="P34" s="150"/>
      <c r="Q34" s="150"/>
      <c r="R34" s="150"/>
      <c r="S34" s="150"/>
      <c r="T34" s="150"/>
      <c r="U34" s="150"/>
    </row>
    <row r="35" ht="22.5" customHeight="1" spans="2:21">
      <c r="B35" s="584" t="s">
        <v>1209</v>
      </c>
      <c r="C35" s="584" t="s">
        <v>1210</v>
      </c>
      <c r="D35" s="584" t="s">
        <v>186</v>
      </c>
      <c r="K35" s="150"/>
      <c r="L35" s="150"/>
      <c r="M35" s="150"/>
      <c r="N35" s="150"/>
      <c r="O35" s="150"/>
      <c r="P35" s="150"/>
      <c r="Q35" s="150"/>
      <c r="R35" s="150"/>
      <c r="S35" s="150"/>
      <c r="T35" s="150"/>
      <c r="U35" s="150"/>
    </row>
    <row r="36" customHeight="1" spans="2:21">
      <c r="B36" s="585" t="s">
        <v>1211</v>
      </c>
      <c r="C36" s="584">
        <v>30</v>
      </c>
      <c r="D36" s="164"/>
      <c r="K36" s="150"/>
      <c r="L36" s="150"/>
      <c r="M36" s="150"/>
      <c r="N36" s="150"/>
      <c r="O36" s="150"/>
      <c r="P36" s="150"/>
      <c r="Q36" s="150"/>
      <c r="R36" s="150"/>
      <c r="S36" s="150"/>
      <c r="T36" s="150"/>
      <c r="U36" s="150"/>
    </row>
    <row r="37" customHeight="1" spans="2:21">
      <c r="B37" s="585" t="s">
        <v>1212</v>
      </c>
      <c r="C37" s="584">
        <v>16</v>
      </c>
      <c r="D37" s="164"/>
      <c r="K37" s="150"/>
      <c r="L37" s="150"/>
      <c r="M37" s="150"/>
      <c r="N37" s="150"/>
      <c r="O37" s="150"/>
      <c r="P37" s="150"/>
      <c r="Q37" s="150"/>
      <c r="R37" s="150"/>
      <c r="S37" s="150"/>
      <c r="T37" s="150"/>
      <c r="U37" s="150"/>
    </row>
    <row r="38" customHeight="1" spans="2:21">
      <c r="B38" s="585" t="s">
        <v>1213</v>
      </c>
      <c r="C38" s="584">
        <v>16</v>
      </c>
      <c r="D38" s="164"/>
      <c r="K38" s="150"/>
      <c r="L38" s="150"/>
      <c r="M38" s="150"/>
      <c r="N38" s="150"/>
      <c r="O38" s="150"/>
      <c r="P38" s="150"/>
      <c r="Q38" s="150"/>
      <c r="R38" s="150"/>
      <c r="S38" s="150"/>
      <c r="T38" s="150"/>
      <c r="U38" s="150"/>
    </row>
    <row r="39" customHeight="1" spans="2:21">
      <c r="B39" s="585" t="s">
        <v>1214</v>
      </c>
      <c r="C39" s="584">
        <v>20</v>
      </c>
      <c r="D39" s="164"/>
      <c r="K39" s="150"/>
      <c r="L39" s="150"/>
      <c r="M39" s="150"/>
      <c r="N39" s="150"/>
      <c r="O39" s="150"/>
      <c r="P39" s="150"/>
      <c r="Q39" s="150"/>
      <c r="R39" s="150"/>
      <c r="S39" s="150"/>
      <c r="T39" s="150"/>
      <c r="U39" s="150"/>
    </row>
    <row r="40" customHeight="1" spans="2:21">
      <c r="B40" s="585" t="s">
        <v>1215</v>
      </c>
      <c r="C40" s="584">
        <v>30</v>
      </c>
      <c r="D40" s="164"/>
      <c r="K40" s="150"/>
      <c r="L40" s="150"/>
      <c r="M40" s="150"/>
      <c r="N40" s="150"/>
      <c r="O40" s="150"/>
      <c r="P40" s="150"/>
      <c r="Q40" s="150"/>
      <c r="R40" s="150"/>
      <c r="S40" s="150"/>
      <c r="T40" s="150"/>
      <c r="U40" s="150"/>
    </row>
    <row r="41" customHeight="1" spans="2:21">
      <c r="B41" s="585" t="s">
        <v>1216</v>
      </c>
      <c r="C41" s="584">
        <v>30</v>
      </c>
      <c r="D41" s="164"/>
      <c r="K41" s="150"/>
      <c r="L41" s="150"/>
      <c r="M41" s="150"/>
      <c r="N41" s="150"/>
      <c r="O41" s="150"/>
      <c r="P41" s="150"/>
      <c r="Q41" s="150"/>
      <c r="R41" s="150"/>
      <c r="S41" s="150"/>
      <c r="T41" s="150"/>
      <c r="U41" s="150"/>
    </row>
    <row r="42" customHeight="1" spans="2:21">
      <c r="B42" s="585" t="s">
        <v>1217</v>
      </c>
      <c r="C42" s="584">
        <v>15</v>
      </c>
      <c r="D42" s="164"/>
      <c r="K42" s="150"/>
      <c r="L42" s="150"/>
      <c r="M42" s="150"/>
      <c r="N42" s="150"/>
      <c r="O42" s="150"/>
      <c r="P42" s="150"/>
      <c r="Q42" s="150"/>
      <c r="R42" s="150"/>
      <c r="S42" s="150"/>
      <c r="T42" s="150"/>
      <c r="U42" s="150"/>
    </row>
    <row r="43" customHeight="1" spans="2:21">
      <c r="B43" s="585" t="s">
        <v>1218</v>
      </c>
      <c r="C43" s="584">
        <v>30</v>
      </c>
      <c r="D43" s="164"/>
      <c r="K43" s="150"/>
      <c r="L43" s="150"/>
      <c r="M43" s="150"/>
      <c r="N43" s="150"/>
      <c r="O43" s="150"/>
      <c r="P43" s="150"/>
      <c r="Q43" s="150"/>
      <c r="R43" s="150"/>
      <c r="S43" s="150"/>
      <c r="T43" s="150"/>
      <c r="U43" s="150"/>
    </row>
    <row r="44" customHeight="1" spans="2:21">
      <c r="B44" s="585" t="s">
        <v>1219</v>
      </c>
      <c r="C44" s="584">
        <v>30</v>
      </c>
      <c r="D44" s="164"/>
      <c r="K44" s="150"/>
      <c r="L44" s="150"/>
      <c r="M44" s="150"/>
      <c r="N44" s="150"/>
      <c r="O44" s="150"/>
      <c r="P44" s="150"/>
      <c r="Q44" s="150"/>
      <c r="R44" s="150"/>
      <c r="S44" s="150"/>
      <c r="T44" s="150"/>
      <c r="U44" s="150"/>
    </row>
    <row r="45" customHeight="1" spans="2:21">
      <c r="B45" s="585" t="s">
        <v>1220</v>
      </c>
      <c r="C45" s="584">
        <v>30</v>
      </c>
      <c r="D45" s="164"/>
      <c r="K45" s="150"/>
      <c r="L45" s="150"/>
      <c r="M45" s="150"/>
      <c r="N45" s="150"/>
      <c r="O45" s="150"/>
      <c r="P45" s="150"/>
      <c r="Q45" s="150"/>
      <c r="R45" s="150"/>
      <c r="S45" s="150"/>
      <c r="T45" s="150"/>
      <c r="U45" s="150"/>
    </row>
    <row r="46" customHeight="1" spans="2:21">
      <c r="B46" s="585" t="s">
        <v>1221</v>
      </c>
      <c r="C46" s="584">
        <v>30</v>
      </c>
      <c r="D46" s="164"/>
      <c r="K46" s="150"/>
      <c r="L46" s="150"/>
      <c r="M46" s="150"/>
      <c r="N46" s="150"/>
      <c r="O46" s="150"/>
      <c r="P46" s="150"/>
      <c r="Q46" s="150"/>
      <c r="R46" s="150"/>
      <c r="S46" s="150"/>
      <c r="T46" s="150"/>
      <c r="U46" s="150"/>
    </row>
    <row r="47" customHeight="1" spans="2:21">
      <c r="B47" s="585" t="s">
        <v>1222</v>
      </c>
      <c r="C47" s="584">
        <v>20</v>
      </c>
      <c r="D47" s="164"/>
      <c r="K47" s="150"/>
      <c r="L47" s="150"/>
      <c r="M47" s="150"/>
      <c r="N47" s="150"/>
      <c r="O47" s="150"/>
      <c r="P47" s="150"/>
      <c r="Q47" s="150"/>
      <c r="R47" s="150"/>
      <c r="S47" s="150"/>
      <c r="T47" s="150"/>
      <c r="U47" s="150"/>
    </row>
    <row r="48" customHeight="1" spans="2:21">
      <c r="B48" s="585" t="s">
        <v>1223</v>
      </c>
      <c r="C48" s="584">
        <v>20</v>
      </c>
      <c r="D48" s="164"/>
      <c r="K48" s="150"/>
      <c r="L48" s="150"/>
      <c r="M48" s="150"/>
      <c r="N48" s="150"/>
      <c r="O48" s="150"/>
      <c r="P48" s="150"/>
      <c r="Q48" s="150"/>
      <c r="R48" s="150"/>
      <c r="S48" s="150"/>
      <c r="T48" s="150"/>
      <c r="U48" s="150"/>
    </row>
    <row r="49" customHeight="1" spans="2:21">
      <c r="B49" s="585" t="s">
        <v>1224</v>
      </c>
      <c r="C49" s="584">
        <v>30</v>
      </c>
      <c r="D49" s="164"/>
      <c r="K49" s="150"/>
      <c r="L49" s="150"/>
      <c r="M49" s="150"/>
      <c r="N49" s="150"/>
      <c r="O49" s="150"/>
      <c r="P49" s="150"/>
      <c r="Q49" s="150"/>
      <c r="R49" s="150"/>
      <c r="S49" s="150"/>
      <c r="T49" s="150"/>
      <c r="U49" s="150"/>
    </row>
    <row r="50" customHeight="1" spans="2:21">
      <c r="B50" s="585" t="s">
        <v>1225</v>
      </c>
      <c r="C50" s="584">
        <v>30</v>
      </c>
      <c r="D50" s="164"/>
      <c r="K50" s="150"/>
      <c r="L50" s="150"/>
      <c r="M50" s="150"/>
      <c r="N50" s="150"/>
      <c r="O50" s="150"/>
      <c r="P50" s="150"/>
      <c r="Q50" s="150"/>
      <c r="R50" s="150"/>
      <c r="S50" s="150"/>
      <c r="T50" s="150"/>
      <c r="U50" s="150"/>
    </row>
    <row r="51" customHeight="1" spans="2:21">
      <c r="B51" s="585" t="s">
        <v>1226</v>
      </c>
      <c r="C51" s="584">
        <v>20</v>
      </c>
      <c r="D51" s="164"/>
      <c r="K51" s="150"/>
      <c r="L51" s="150"/>
      <c r="M51" s="150"/>
      <c r="N51" s="150"/>
      <c r="O51" s="150"/>
      <c r="P51" s="150"/>
      <c r="Q51" s="150"/>
      <c r="R51" s="150"/>
      <c r="S51" s="150"/>
      <c r="T51" s="150"/>
      <c r="U51" s="150"/>
    </row>
    <row r="52" customHeight="1" spans="2:21">
      <c r="B52" s="585" t="s">
        <v>1227</v>
      </c>
      <c r="C52" s="584">
        <v>20</v>
      </c>
      <c r="D52" s="164"/>
      <c r="K52" s="150"/>
      <c r="L52" s="150"/>
      <c r="M52" s="150"/>
      <c r="N52" s="150"/>
      <c r="O52" s="150"/>
      <c r="P52" s="150"/>
      <c r="Q52" s="150"/>
      <c r="R52" s="150"/>
      <c r="S52" s="150"/>
      <c r="T52" s="150"/>
      <c r="U52" s="150"/>
    </row>
    <row r="53" customHeight="1" spans="2:21">
      <c r="B53" s="585" t="s">
        <v>1228</v>
      </c>
      <c r="C53" s="584">
        <v>30</v>
      </c>
      <c r="D53" s="164"/>
      <c r="K53" s="150"/>
      <c r="L53" s="150"/>
      <c r="M53" s="150"/>
      <c r="N53" s="150"/>
      <c r="O53" s="150"/>
      <c r="P53" s="150"/>
      <c r="Q53" s="150"/>
      <c r="R53" s="150"/>
      <c r="S53" s="150"/>
      <c r="T53" s="150"/>
      <c r="U53" s="150"/>
    </row>
    <row r="54" customHeight="1" spans="2:21">
      <c r="B54" s="585" t="s">
        <v>1229</v>
      </c>
      <c r="C54" s="584">
        <v>30</v>
      </c>
      <c r="D54" s="164"/>
      <c r="K54" s="150"/>
      <c r="L54" s="150"/>
      <c r="M54" s="150"/>
      <c r="N54" s="150"/>
      <c r="O54" s="150"/>
      <c r="P54" s="150"/>
      <c r="Q54" s="150"/>
      <c r="R54" s="150"/>
      <c r="S54" s="150"/>
      <c r="T54" s="150"/>
      <c r="U54" s="150"/>
    </row>
    <row r="55" customHeight="1" spans="2:21">
      <c r="B55" s="585" t="s">
        <v>1230</v>
      </c>
      <c r="C55" s="584">
        <v>30</v>
      </c>
      <c r="D55" s="164"/>
      <c r="K55" s="150"/>
      <c r="L55" s="150"/>
      <c r="M55" s="150"/>
      <c r="N55" s="150"/>
      <c r="O55" s="150"/>
      <c r="P55" s="150"/>
      <c r="Q55" s="150"/>
      <c r="R55" s="150"/>
      <c r="S55" s="150"/>
      <c r="T55" s="150"/>
      <c r="U55" s="150"/>
    </row>
    <row r="56" customHeight="1" spans="2:21">
      <c r="B56" s="585" t="s">
        <v>1231</v>
      </c>
      <c r="C56" s="584">
        <v>60</v>
      </c>
      <c r="D56" s="164"/>
      <c r="K56" s="150"/>
      <c r="L56" s="150"/>
      <c r="M56" s="150"/>
      <c r="N56" s="150"/>
      <c r="O56" s="150"/>
      <c r="P56" s="150"/>
      <c r="Q56" s="150"/>
      <c r="R56" s="150"/>
      <c r="S56" s="150"/>
      <c r="T56" s="150"/>
      <c r="U56" s="150"/>
    </row>
    <row r="57" customHeight="1" spans="2:21">
      <c r="B57" s="585" t="s">
        <v>1232</v>
      </c>
      <c r="C57" s="584">
        <v>30</v>
      </c>
      <c r="D57" s="164"/>
      <c r="K57" s="150"/>
      <c r="L57" s="150"/>
      <c r="M57" s="150"/>
      <c r="N57" s="150"/>
      <c r="O57" s="150"/>
      <c r="P57" s="150"/>
      <c r="Q57" s="150"/>
      <c r="R57" s="150"/>
      <c r="S57" s="150"/>
      <c r="T57" s="150"/>
      <c r="U57" s="150"/>
    </row>
    <row r="58" customHeight="1" spans="2:21">
      <c r="B58" s="585" t="s">
        <v>1233</v>
      </c>
      <c r="C58" s="584">
        <v>30</v>
      </c>
      <c r="D58" s="164"/>
      <c r="K58" s="150"/>
      <c r="L58" s="150"/>
      <c r="M58" s="150"/>
      <c r="N58" s="150"/>
      <c r="O58" s="150"/>
      <c r="P58" s="150"/>
      <c r="Q58" s="150"/>
      <c r="R58" s="150"/>
      <c r="S58" s="150"/>
      <c r="T58" s="150"/>
      <c r="U58" s="150"/>
    </row>
    <row r="59" customHeight="1" spans="2:21">
      <c r="B59" s="585" t="s">
        <v>1234</v>
      </c>
      <c r="C59" s="584">
        <v>20</v>
      </c>
      <c r="D59" s="164"/>
      <c r="K59" s="150"/>
      <c r="L59" s="150"/>
      <c r="M59" s="150"/>
      <c r="N59" s="150"/>
      <c r="O59" s="150"/>
      <c r="P59" s="150"/>
      <c r="Q59" s="150"/>
      <c r="R59" s="150"/>
      <c r="S59" s="150"/>
      <c r="T59" s="150"/>
      <c r="U59" s="150"/>
    </row>
    <row r="60" customHeight="1" spans="2:21">
      <c r="B60" s="585" t="s">
        <v>1235</v>
      </c>
      <c r="C60" s="584">
        <v>20</v>
      </c>
      <c r="D60" s="164"/>
      <c r="K60" s="150"/>
      <c r="L60" s="150"/>
      <c r="M60" s="150"/>
      <c r="N60" s="150"/>
      <c r="O60" s="150"/>
      <c r="P60" s="150"/>
      <c r="Q60" s="150"/>
      <c r="R60" s="150"/>
      <c r="S60" s="150"/>
      <c r="T60" s="150"/>
      <c r="U60" s="150"/>
    </row>
    <row r="61" customHeight="1" spans="2:21">
      <c r="B61" s="585" t="s">
        <v>1236</v>
      </c>
      <c r="C61" s="584">
        <v>25</v>
      </c>
      <c r="D61" s="164"/>
      <c r="K61" s="150"/>
      <c r="L61" s="150"/>
      <c r="M61" s="150"/>
      <c r="N61" s="150"/>
      <c r="O61" s="150"/>
      <c r="P61" s="150"/>
      <c r="Q61" s="150"/>
      <c r="R61" s="150"/>
      <c r="S61" s="150"/>
      <c r="T61" s="150"/>
      <c r="U61" s="150"/>
    </row>
    <row r="62" customHeight="1" spans="2:21">
      <c r="B62" s="585" t="s">
        <v>1237</v>
      </c>
      <c r="C62" s="584">
        <v>30</v>
      </c>
      <c r="D62" s="164"/>
      <c r="K62" s="150"/>
      <c r="L62" s="150"/>
      <c r="M62" s="150"/>
      <c r="N62" s="150"/>
      <c r="O62" s="150"/>
      <c r="P62" s="150"/>
      <c r="Q62" s="150"/>
      <c r="R62" s="150"/>
      <c r="S62" s="150"/>
      <c r="T62" s="150"/>
      <c r="U62" s="150"/>
    </row>
  </sheetData>
  <mergeCells count="22">
    <mergeCell ref="A2:V2"/>
    <mergeCell ref="A3:V3"/>
    <mergeCell ref="K5:L5"/>
    <mergeCell ref="M5:N5"/>
    <mergeCell ref="O5:P5"/>
    <mergeCell ref="Q5:S5"/>
    <mergeCell ref="W5:X5"/>
    <mergeCell ref="A27:B27"/>
    <mergeCell ref="B34:D34"/>
    <mergeCell ref="A5:A6"/>
    <mergeCell ref="B5:B6"/>
    <mergeCell ref="C5:C6"/>
    <mergeCell ref="D5:D6"/>
    <mergeCell ref="E5:E6"/>
    <mergeCell ref="F5:F6"/>
    <mergeCell ref="G5:G6"/>
    <mergeCell ref="H5:H6"/>
    <mergeCell ref="I5:I6"/>
    <mergeCell ref="J5:J6"/>
    <mergeCell ref="T5:T6"/>
    <mergeCell ref="U5:U6"/>
    <mergeCell ref="V5:V6"/>
  </mergeCells>
  <hyperlinks>
    <hyperlink ref="A1" location="索引目录!E36" display="返回索引页"/>
    <hyperlink ref="B1" location="固定资产汇总!B9" display="返回"/>
  </hyperlinks>
  <printOptions horizontalCentered="1"/>
  <pageMargins left="0.354166666666667" right="0.354166666666667" top="0.786805555555556" bottom="0.786805555555556" header="0.984027777777778" footer="0.511805555555556"/>
  <pageSetup paperSize="9" scale="59" fitToHeight="0" orientation="landscape"/>
  <headerFooter alignWithMargins="0">
    <oddHeader>&amp;R&amp;"宋体,常规"&amp;10表&amp;"Times New Roman,常规"4-10-2
&amp;"宋体,常规"共&amp;"Times New Roman,常规"&amp;N&amp;"宋体,常规"页第&amp;"Times New Roman,常规"&amp;P&amp;"宋体,常规"页</oddHeader>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V29"/>
  <sheetViews>
    <sheetView zoomScale="85" zoomScaleNormal="85" workbookViewId="0">
      <selection activeCell="L19" sqref="L19"/>
    </sheetView>
  </sheetViews>
  <sheetFormatPr defaultColWidth="9" defaultRowHeight="15.75" customHeight="1"/>
  <cols>
    <col min="1" max="1" width="4.5" style="139" customWidth="1"/>
    <col min="2" max="2" width="13.1666666666667" style="139" customWidth="1"/>
    <col min="3" max="3" width="8" style="139" customWidth="1" outlineLevel="1"/>
    <col min="4" max="5" width="4.66666666666667" style="139" customWidth="1"/>
    <col min="6" max="6" width="16.1666666666667" style="139" customWidth="1"/>
    <col min="7" max="7" width="4.16666666666667" style="139" customWidth="1"/>
    <col min="8" max="8" width="4.66666666666667" style="139" customWidth="1"/>
    <col min="9" max="9" width="5" style="140" customWidth="1"/>
    <col min="10" max="13" width="11" style="139" customWidth="1" outlineLevel="1"/>
    <col min="14" max="14" width="11.6666666666667" style="139" customWidth="1"/>
    <col min="15" max="15" width="11.5" style="139" customWidth="1"/>
    <col min="16" max="16" width="11" style="139" customWidth="1"/>
    <col min="17" max="17" width="6.58333333333333" style="139" customWidth="1"/>
    <col min="18" max="18" width="11" style="139" customWidth="1"/>
    <col min="19" max="19" width="6.08333333333333" style="139" customWidth="1"/>
    <col min="20" max="20" width="5.66666666666667" style="139" customWidth="1"/>
    <col min="21" max="22" width="13.5833333333333" style="139" customWidth="1"/>
    <col min="23" max="16384" width="9" style="139"/>
  </cols>
  <sheetData>
    <row r="1" customHeight="1" spans="1:22">
      <c r="A1" s="142" t="s">
        <v>118</v>
      </c>
      <c r="B1" s="143" t="s">
        <v>261</v>
      </c>
      <c r="C1" s="145"/>
      <c r="D1" s="145"/>
      <c r="E1" s="145"/>
      <c r="F1" s="145"/>
      <c r="G1" s="145"/>
      <c r="H1" s="145"/>
      <c r="I1" s="144"/>
      <c r="J1" s="146"/>
      <c r="K1" s="146"/>
      <c r="L1" s="146"/>
      <c r="M1" s="146"/>
      <c r="N1" s="146"/>
      <c r="O1" s="146"/>
      <c r="P1" s="146"/>
      <c r="Q1" s="146"/>
      <c r="R1" s="146"/>
      <c r="S1" s="145"/>
      <c r="T1" s="145"/>
      <c r="U1" s="145"/>
      <c r="V1" s="145"/>
    </row>
    <row r="2" s="137" customFormat="1" ht="30" customHeight="1" spans="1:22">
      <c r="A2" s="148" t="s">
        <v>1238</v>
      </c>
      <c r="B2" s="149"/>
      <c r="C2" s="149"/>
      <c r="D2" s="149"/>
      <c r="E2" s="149"/>
      <c r="F2" s="149"/>
      <c r="G2" s="149"/>
      <c r="H2" s="149"/>
      <c r="I2" s="149"/>
      <c r="J2" s="149"/>
      <c r="K2" s="149"/>
      <c r="L2" s="149"/>
      <c r="M2" s="149"/>
      <c r="N2" s="149"/>
      <c r="O2" s="149"/>
      <c r="P2" s="149"/>
      <c r="Q2" s="149"/>
      <c r="R2" s="149"/>
      <c r="S2" s="149"/>
      <c r="T2" s="149"/>
      <c r="U2" s="149"/>
      <c r="V2" s="149"/>
    </row>
    <row r="3" ht="14.25" customHeight="1" spans="1:22">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c r="T3" s="138"/>
      <c r="U3" s="138"/>
      <c r="V3" s="138"/>
    </row>
    <row r="4" customHeight="1" spans="1:22">
      <c r="A4" s="139" t="str">
        <f>封面!D7&amp;封面!F7</f>
        <v>产权持有人：杭州汽轮新能源有限公司</v>
      </c>
      <c r="G4" s="235"/>
      <c r="H4" s="235"/>
      <c r="I4" s="581"/>
      <c r="J4" s="150"/>
      <c r="K4" s="150"/>
      <c r="L4" s="150"/>
      <c r="M4" s="150"/>
      <c r="N4" s="150"/>
      <c r="O4" s="150"/>
      <c r="P4" s="150"/>
      <c r="Q4" s="150"/>
      <c r="R4" s="150"/>
      <c r="T4" s="163" t="s">
        <v>120</v>
      </c>
      <c r="U4" s="163"/>
      <c r="V4" s="163"/>
    </row>
    <row r="5" s="138" customFormat="1" customHeight="1" spans="1:22">
      <c r="A5" s="152" t="s">
        <v>183</v>
      </c>
      <c r="B5" s="156" t="s">
        <v>1203</v>
      </c>
      <c r="C5" s="334" t="s">
        <v>1199</v>
      </c>
      <c r="D5" s="282" t="s">
        <v>1204</v>
      </c>
      <c r="E5" s="282" t="s">
        <v>1239</v>
      </c>
      <c r="F5" s="282" t="s">
        <v>1240</v>
      </c>
      <c r="G5" s="282" t="s">
        <v>1241</v>
      </c>
      <c r="H5" s="282" t="s">
        <v>1242</v>
      </c>
      <c r="I5" s="287" t="s">
        <v>1243</v>
      </c>
      <c r="J5" s="338" t="s">
        <v>264</v>
      </c>
      <c r="K5" s="339"/>
      <c r="L5" s="340" t="s">
        <v>292</v>
      </c>
      <c r="M5" s="341"/>
      <c r="N5" s="170" t="s">
        <v>265</v>
      </c>
      <c r="O5" s="208"/>
      <c r="P5" s="170" t="s">
        <v>266</v>
      </c>
      <c r="Q5" s="208"/>
      <c r="R5" s="208"/>
      <c r="S5" s="282" t="s">
        <v>293</v>
      </c>
      <c r="T5" s="282" t="s">
        <v>186</v>
      </c>
      <c r="U5" s="161" t="s">
        <v>427</v>
      </c>
      <c r="V5" s="316"/>
    </row>
    <row r="6" s="138" customFormat="1" customHeight="1" spans="1:22">
      <c r="A6" s="156"/>
      <c r="B6" s="156"/>
      <c r="C6" s="335"/>
      <c r="D6" s="156"/>
      <c r="E6" s="156"/>
      <c r="F6" s="156"/>
      <c r="G6" s="156"/>
      <c r="H6" s="156"/>
      <c r="I6" s="158"/>
      <c r="J6" s="170" t="s">
        <v>1153</v>
      </c>
      <c r="K6" s="170" t="s">
        <v>1154</v>
      </c>
      <c r="L6" s="170" t="s">
        <v>1153</v>
      </c>
      <c r="M6" s="170" t="s">
        <v>1154</v>
      </c>
      <c r="N6" s="170" t="s">
        <v>1153</v>
      </c>
      <c r="O6" s="170" t="s">
        <v>1154</v>
      </c>
      <c r="P6" s="170" t="s">
        <v>1153</v>
      </c>
      <c r="Q6" s="170" t="s">
        <v>1014</v>
      </c>
      <c r="R6" s="170" t="s">
        <v>1154</v>
      </c>
      <c r="S6" s="156"/>
      <c r="T6" s="156"/>
      <c r="U6" s="152" t="s">
        <v>264</v>
      </c>
      <c r="V6" s="161" t="s">
        <v>265</v>
      </c>
    </row>
    <row r="7" customHeight="1" spans="1:20">
      <c r="A7" s="156"/>
      <c r="B7" s="157"/>
      <c r="C7" s="336"/>
      <c r="D7" s="156"/>
      <c r="E7" s="156"/>
      <c r="F7" s="156"/>
      <c r="G7" s="156"/>
      <c r="H7" s="156"/>
      <c r="I7" s="158"/>
      <c r="J7" s="159"/>
      <c r="K7" s="159"/>
      <c r="L7" s="159"/>
      <c r="M7" s="159"/>
      <c r="N7" s="159"/>
      <c r="O7" s="159"/>
      <c r="P7" s="159"/>
      <c r="Q7" s="208"/>
      <c r="R7" s="159">
        <f>ROUND(P7*Q7/100,0)</f>
        <v>0</v>
      </c>
      <c r="S7" s="203" t="str">
        <f>IF(O7=0,"",(R7-O7)/O7*100)</f>
        <v/>
      </c>
      <c r="T7" s="164"/>
    </row>
    <row r="8" customHeight="1" spans="1:20">
      <c r="A8" s="156"/>
      <c r="B8" s="157"/>
      <c r="C8" s="336"/>
      <c r="D8" s="156"/>
      <c r="E8" s="156"/>
      <c r="F8" s="156"/>
      <c r="G8" s="156"/>
      <c r="H8" s="156"/>
      <c r="I8" s="158"/>
      <c r="J8" s="159"/>
      <c r="K8" s="159"/>
      <c r="L8" s="159"/>
      <c r="M8" s="159"/>
      <c r="N8" s="159"/>
      <c r="O8" s="159"/>
      <c r="P8" s="159"/>
      <c r="Q8" s="208"/>
      <c r="R8" s="159">
        <f t="shared" ref="R8:R25" si="0">ROUND(P8*Q8/100,0)</f>
        <v>0</v>
      </c>
      <c r="S8" s="203" t="str">
        <f t="shared" ref="S8:S25" si="1">IF(O8=0,"",(R8-O8)/O8*100)</f>
        <v/>
      </c>
      <c r="T8" s="164"/>
    </row>
    <row r="9" customHeight="1" spans="1:20">
      <c r="A9" s="156"/>
      <c r="B9" s="157"/>
      <c r="C9" s="336"/>
      <c r="D9" s="156"/>
      <c r="E9" s="156"/>
      <c r="F9" s="156"/>
      <c r="G9" s="156"/>
      <c r="H9" s="156"/>
      <c r="I9" s="158"/>
      <c r="J9" s="159"/>
      <c r="K9" s="159"/>
      <c r="L9" s="159"/>
      <c r="M9" s="159"/>
      <c r="N9" s="159"/>
      <c r="O9" s="159"/>
      <c r="P9" s="159"/>
      <c r="Q9" s="208"/>
      <c r="R9" s="159">
        <f t="shared" si="0"/>
        <v>0</v>
      </c>
      <c r="S9" s="203" t="str">
        <f t="shared" si="1"/>
        <v/>
      </c>
      <c r="T9" s="164"/>
    </row>
    <row r="10" customHeight="1" spans="1:20">
      <c r="A10" s="156"/>
      <c r="B10" s="157"/>
      <c r="C10" s="336"/>
      <c r="D10" s="156"/>
      <c r="E10" s="156"/>
      <c r="F10" s="156"/>
      <c r="G10" s="156"/>
      <c r="H10" s="156"/>
      <c r="I10" s="158"/>
      <c r="J10" s="159"/>
      <c r="K10" s="159"/>
      <c r="L10" s="159"/>
      <c r="M10" s="159"/>
      <c r="N10" s="159"/>
      <c r="O10" s="159"/>
      <c r="P10" s="159"/>
      <c r="Q10" s="208"/>
      <c r="R10" s="159">
        <f t="shared" si="0"/>
        <v>0</v>
      </c>
      <c r="S10" s="203" t="str">
        <f t="shared" si="1"/>
        <v/>
      </c>
      <c r="T10" s="164"/>
    </row>
    <row r="11" customHeight="1" spans="1:20">
      <c r="A11" s="156"/>
      <c r="B11" s="157"/>
      <c r="C11" s="336"/>
      <c r="D11" s="156"/>
      <c r="E11" s="156"/>
      <c r="F11" s="156"/>
      <c r="G11" s="156"/>
      <c r="H11" s="156"/>
      <c r="I11" s="158"/>
      <c r="J11" s="159"/>
      <c r="K11" s="159"/>
      <c r="L11" s="159"/>
      <c r="M11" s="159"/>
      <c r="N11" s="159"/>
      <c r="O11" s="159"/>
      <c r="P11" s="159"/>
      <c r="Q11" s="208"/>
      <c r="R11" s="159">
        <f t="shared" si="0"/>
        <v>0</v>
      </c>
      <c r="S11" s="203" t="str">
        <f t="shared" si="1"/>
        <v/>
      </c>
      <c r="T11" s="164"/>
    </row>
    <row r="12" customHeight="1" spans="1:20">
      <c r="A12" s="156"/>
      <c r="B12" s="157"/>
      <c r="C12" s="336"/>
      <c r="D12" s="156"/>
      <c r="E12" s="156"/>
      <c r="F12" s="156"/>
      <c r="G12" s="156"/>
      <c r="H12" s="156"/>
      <c r="I12" s="158"/>
      <c r="J12" s="159"/>
      <c r="K12" s="159"/>
      <c r="L12" s="159"/>
      <c r="M12" s="159"/>
      <c r="N12" s="159"/>
      <c r="O12" s="159"/>
      <c r="P12" s="159"/>
      <c r="Q12" s="208"/>
      <c r="R12" s="159">
        <f t="shared" si="0"/>
        <v>0</v>
      </c>
      <c r="S12" s="203" t="str">
        <f t="shared" si="1"/>
        <v/>
      </c>
      <c r="T12" s="164"/>
    </row>
    <row r="13" customHeight="1" spans="1:20">
      <c r="A13" s="156"/>
      <c r="B13" s="157"/>
      <c r="C13" s="336"/>
      <c r="D13" s="156"/>
      <c r="E13" s="156"/>
      <c r="F13" s="156"/>
      <c r="G13" s="156"/>
      <c r="H13" s="156"/>
      <c r="I13" s="158"/>
      <c r="J13" s="159"/>
      <c r="K13" s="159"/>
      <c r="L13" s="159"/>
      <c r="M13" s="159"/>
      <c r="N13" s="159"/>
      <c r="O13" s="159"/>
      <c r="P13" s="159"/>
      <c r="Q13" s="208"/>
      <c r="R13" s="159">
        <f t="shared" si="0"/>
        <v>0</v>
      </c>
      <c r="S13" s="203" t="str">
        <f t="shared" si="1"/>
        <v/>
      </c>
      <c r="T13" s="164"/>
    </row>
    <row r="14" customHeight="1" spans="1:20">
      <c r="A14" s="156"/>
      <c r="B14" s="157"/>
      <c r="C14" s="336"/>
      <c r="D14" s="156"/>
      <c r="E14" s="156"/>
      <c r="F14" s="156"/>
      <c r="G14" s="156"/>
      <c r="H14" s="156"/>
      <c r="I14" s="158"/>
      <c r="J14" s="159"/>
      <c r="K14" s="159"/>
      <c r="L14" s="159"/>
      <c r="M14" s="159"/>
      <c r="N14" s="159"/>
      <c r="O14" s="159"/>
      <c r="P14" s="159"/>
      <c r="Q14" s="208"/>
      <c r="R14" s="159">
        <f t="shared" si="0"/>
        <v>0</v>
      </c>
      <c r="S14" s="203" t="str">
        <f t="shared" si="1"/>
        <v/>
      </c>
      <c r="T14" s="164"/>
    </row>
    <row r="15" customHeight="1" spans="1:20">
      <c r="A15" s="156"/>
      <c r="B15" s="157"/>
      <c r="C15" s="336"/>
      <c r="D15" s="156"/>
      <c r="E15" s="156"/>
      <c r="F15" s="156"/>
      <c r="G15" s="156"/>
      <c r="H15" s="156"/>
      <c r="I15" s="158"/>
      <c r="J15" s="159"/>
      <c r="K15" s="159"/>
      <c r="L15" s="159"/>
      <c r="M15" s="159"/>
      <c r="N15" s="159"/>
      <c r="O15" s="159"/>
      <c r="P15" s="159"/>
      <c r="Q15" s="208"/>
      <c r="R15" s="159">
        <f t="shared" si="0"/>
        <v>0</v>
      </c>
      <c r="S15" s="203" t="str">
        <f t="shared" si="1"/>
        <v/>
      </c>
      <c r="T15" s="164"/>
    </row>
    <row r="16" customHeight="1" spans="1:20">
      <c r="A16" s="156"/>
      <c r="B16" s="157"/>
      <c r="C16" s="336"/>
      <c r="D16" s="156"/>
      <c r="E16" s="156"/>
      <c r="F16" s="156"/>
      <c r="G16" s="156"/>
      <c r="H16" s="156"/>
      <c r="I16" s="158"/>
      <c r="J16" s="159"/>
      <c r="K16" s="159"/>
      <c r="L16" s="159"/>
      <c r="M16" s="159"/>
      <c r="N16" s="159"/>
      <c r="O16" s="159"/>
      <c r="P16" s="159"/>
      <c r="Q16" s="208"/>
      <c r="R16" s="159">
        <f t="shared" si="0"/>
        <v>0</v>
      </c>
      <c r="S16" s="203" t="str">
        <f t="shared" si="1"/>
        <v/>
      </c>
      <c r="T16" s="164"/>
    </row>
    <row r="17" customHeight="1" spans="1:20">
      <c r="A17" s="156"/>
      <c r="B17" s="157"/>
      <c r="C17" s="336"/>
      <c r="D17" s="156"/>
      <c r="E17" s="156"/>
      <c r="F17" s="156"/>
      <c r="G17" s="156"/>
      <c r="H17" s="156"/>
      <c r="I17" s="158"/>
      <c r="J17" s="159"/>
      <c r="K17" s="159"/>
      <c r="L17" s="159"/>
      <c r="M17" s="159"/>
      <c r="N17" s="159"/>
      <c r="O17" s="159"/>
      <c r="P17" s="159"/>
      <c r="Q17" s="208"/>
      <c r="R17" s="159">
        <f t="shared" si="0"/>
        <v>0</v>
      </c>
      <c r="S17" s="203" t="str">
        <f t="shared" si="1"/>
        <v/>
      </c>
      <c r="T17" s="164"/>
    </row>
    <row r="18" customHeight="1" spans="1:20">
      <c r="A18" s="156"/>
      <c r="B18" s="157"/>
      <c r="C18" s="336"/>
      <c r="D18" s="156"/>
      <c r="E18" s="156"/>
      <c r="F18" s="156"/>
      <c r="G18" s="156"/>
      <c r="H18" s="156"/>
      <c r="I18" s="158"/>
      <c r="J18" s="159"/>
      <c r="K18" s="159"/>
      <c r="L18" s="159"/>
      <c r="M18" s="159"/>
      <c r="N18" s="159"/>
      <c r="O18" s="159"/>
      <c r="P18" s="159"/>
      <c r="Q18" s="208"/>
      <c r="R18" s="159">
        <f t="shared" si="0"/>
        <v>0</v>
      </c>
      <c r="S18" s="203" t="str">
        <f t="shared" si="1"/>
        <v/>
      </c>
      <c r="T18" s="164"/>
    </row>
    <row r="19" customHeight="1" spans="1:20">
      <c r="A19" s="156"/>
      <c r="B19" s="157"/>
      <c r="C19" s="336"/>
      <c r="D19" s="156"/>
      <c r="E19" s="156"/>
      <c r="F19" s="156"/>
      <c r="G19" s="156"/>
      <c r="H19" s="156"/>
      <c r="I19" s="158"/>
      <c r="J19" s="159"/>
      <c r="K19" s="159"/>
      <c r="L19" s="159"/>
      <c r="M19" s="159"/>
      <c r="N19" s="159"/>
      <c r="O19" s="159"/>
      <c r="P19" s="159"/>
      <c r="Q19" s="208"/>
      <c r="R19" s="159">
        <f t="shared" si="0"/>
        <v>0</v>
      </c>
      <c r="S19" s="203" t="str">
        <f t="shared" si="1"/>
        <v/>
      </c>
      <c r="T19" s="164"/>
    </row>
    <row r="20" customHeight="1" spans="1:20">
      <c r="A20" s="156"/>
      <c r="B20" s="157"/>
      <c r="C20" s="336"/>
      <c r="D20" s="156"/>
      <c r="E20" s="156"/>
      <c r="F20" s="156"/>
      <c r="G20" s="156"/>
      <c r="H20" s="156"/>
      <c r="I20" s="158"/>
      <c r="J20" s="159"/>
      <c r="K20" s="159"/>
      <c r="L20" s="159"/>
      <c r="M20" s="159"/>
      <c r="N20" s="159"/>
      <c r="O20" s="159"/>
      <c r="P20" s="159"/>
      <c r="Q20" s="208"/>
      <c r="R20" s="159">
        <f t="shared" si="0"/>
        <v>0</v>
      </c>
      <c r="S20" s="203" t="str">
        <f t="shared" si="1"/>
        <v/>
      </c>
      <c r="T20" s="164"/>
    </row>
    <row r="21" customHeight="1" spans="1:20">
      <c r="A21" s="156"/>
      <c r="B21" s="157"/>
      <c r="C21" s="336"/>
      <c r="D21" s="156"/>
      <c r="E21" s="156"/>
      <c r="F21" s="156"/>
      <c r="G21" s="156"/>
      <c r="H21" s="156"/>
      <c r="I21" s="158"/>
      <c r="J21" s="159"/>
      <c r="K21" s="159"/>
      <c r="L21" s="159"/>
      <c r="M21" s="159"/>
      <c r="N21" s="159"/>
      <c r="O21" s="159"/>
      <c r="P21" s="159"/>
      <c r="Q21" s="208"/>
      <c r="R21" s="159">
        <f t="shared" si="0"/>
        <v>0</v>
      </c>
      <c r="S21" s="203" t="str">
        <f t="shared" si="1"/>
        <v/>
      </c>
      <c r="T21" s="164"/>
    </row>
    <row r="22" customHeight="1" spans="1:20">
      <c r="A22" s="156"/>
      <c r="B22" s="157"/>
      <c r="C22" s="336"/>
      <c r="D22" s="156"/>
      <c r="E22" s="156"/>
      <c r="F22" s="156"/>
      <c r="G22" s="156"/>
      <c r="H22" s="156"/>
      <c r="I22" s="158"/>
      <c r="J22" s="159"/>
      <c r="K22" s="159"/>
      <c r="L22" s="159"/>
      <c r="M22" s="159"/>
      <c r="N22" s="159"/>
      <c r="O22" s="159"/>
      <c r="P22" s="159"/>
      <c r="Q22" s="208"/>
      <c r="R22" s="159">
        <f t="shared" si="0"/>
        <v>0</v>
      </c>
      <c r="S22" s="203" t="str">
        <f t="shared" si="1"/>
        <v/>
      </c>
      <c r="T22" s="164"/>
    </row>
    <row r="23" customHeight="1" spans="1:20">
      <c r="A23" s="156"/>
      <c r="B23" s="157"/>
      <c r="C23" s="336"/>
      <c r="D23" s="156"/>
      <c r="E23" s="156"/>
      <c r="F23" s="156"/>
      <c r="G23" s="156"/>
      <c r="H23" s="156"/>
      <c r="I23" s="158"/>
      <c r="J23" s="159"/>
      <c r="K23" s="159"/>
      <c r="L23" s="159"/>
      <c r="M23" s="159"/>
      <c r="N23" s="159"/>
      <c r="O23" s="159"/>
      <c r="P23" s="159"/>
      <c r="Q23" s="208"/>
      <c r="R23" s="159">
        <f t="shared" si="0"/>
        <v>0</v>
      </c>
      <c r="S23" s="203" t="str">
        <f t="shared" si="1"/>
        <v/>
      </c>
      <c r="T23" s="164"/>
    </row>
    <row r="24" customHeight="1" spans="1:20">
      <c r="A24" s="156"/>
      <c r="B24" s="157"/>
      <c r="C24" s="336"/>
      <c r="D24" s="156"/>
      <c r="E24" s="156"/>
      <c r="F24" s="156"/>
      <c r="G24" s="156"/>
      <c r="H24" s="156"/>
      <c r="I24" s="158"/>
      <c r="J24" s="159"/>
      <c r="K24" s="159"/>
      <c r="L24" s="159"/>
      <c r="M24" s="159"/>
      <c r="N24" s="159"/>
      <c r="O24" s="159"/>
      <c r="P24" s="159"/>
      <c r="Q24" s="208"/>
      <c r="R24" s="159">
        <f t="shared" si="0"/>
        <v>0</v>
      </c>
      <c r="S24" s="203" t="str">
        <f t="shared" si="1"/>
        <v/>
      </c>
      <c r="T24" s="164"/>
    </row>
    <row r="25" customHeight="1" spans="1:20">
      <c r="A25" s="156"/>
      <c r="B25" s="157"/>
      <c r="C25" s="336"/>
      <c r="D25" s="156"/>
      <c r="E25" s="156"/>
      <c r="F25" s="156"/>
      <c r="G25" s="156"/>
      <c r="H25" s="156"/>
      <c r="I25" s="158"/>
      <c r="J25" s="159"/>
      <c r="K25" s="159"/>
      <c r="L25" s="159"/>
      <c r="M25" s="159"/>
      <c r="N25" s="159"/>
      <c r="O25" s="159"/>
      <c r="P25" s="159"/>
      <c r="Q25" s="208"/>
      <c r="R25" s="159">
        <f t="shared" si="0"/>
        <v>0</v>
      </c>
      <c r="S25" s="203" t="str">
        <f t="shared" si="1"/>
        <v/>
      </c>
      <c r="T25" s="164"/>
    </row>
    <row r="26" customHeight="1" spans="1:20">
      <c r="A26" s="156"/>
      <c r="B26" s="157"/>
      <c r="C26" s="336"/>
      <c r="D26" s="156"/>
      <c r="E26" s="156"/>
      <c r="F26" s="156"/>
      <c r="G26" s="156"/>
      <c r="H26" s="156"/>
      <c r="I26" s="158"/>
      <c r="J26" s="159"/>
      <c r="K26" s="159"/>
      <c r="L26" s="159"/>
      <c r="M26" s="159"/>
      <c r="N26" s="159"/>
      <c r="O26" s="159"/>
      <c r="P26" s="159"/>
      <c r="Q26" s="208"/>
      <c r="R26" s="159"/>
      <c r="S26" s="203"/>
      <c r="T26" s="164"/>
    </row>
    <row r="27" customHeight="1" spans="1:20">
      <c r="A27" s="161" t="s">
        <v>337</v>
      </c>
      <c r="B27" s="227"/>
      <c r="C27" s="337"/>
      <c r="D27" s="156"/>
      <c r="E27" s="156"/>
      <c r="F27" s="156"/>
      <c r="G27" s="156"/>
      <c r="H27" s="156"/>
      <c r="I27" s="158"/>
      <c r="J27" s="159">
        <f>SUM(J7:J26)</f>
        <v>0</v>
      </c>
      <c r="K27" s="159">
        <f>SUM(K7:K26)</f>
        <v>0</v>
      </c>
      <c r="L27" s="159"/>
      <c r="M27" s="159"/>
      <c r="N27" s="159">
        <f>SUM(N7:N26)</f>
        <v>0</v>
      </c>
      <c r="O27" s="159">
        <f>SUM(O7:O26)</f>
        <v>0</v>
      </c>
      <c r="P27" s="159">
        <f>SUM(P7:P26)</f>
        <v>0</v>
      </c>
      <c r="Q27" s="208"/>
      <c r="R27" s="159">
        <f>SUM(R7:R26)</f>
        <v>0</v>
      </c>
      <c r="S27" s="203" t="str">
        <f>IF(O27=0,"",(R27-O27)/O27*100)</f>
        <v/>
      </c>
      <c r="T27" s="164"/>
    </row>
    <row r="28" customHeight="1" spans="1:18">
      <c r="A28" s="139" t="str">
        <f>封面!D11&amp;封面!G11</f>
        <v>产权持有单位填表人：丁旭伟</v>
      </c>
      <c r="J28" s="150"/>
      <c r="K28" s="150"/>
      <c r="L28" s="150"/>
      <c r="M28" s="150"/>
      <c r="N28" s="150" t="str">
        <f>"评估人员："&amp;封面!G24</f>
        <v>评估人员：</v>
      </c>
      <c r="O28" s="150"/>
      <c r="P28" s="150"/>
      <c r="Q28" s="150"/>
      <c r="R28" s="150"/>
    </row>
    <row r="29" customHeight="1" spans="1:18">
      <c r="A29" s="139" t="str">
        <f>CONCATENATE(封面!D13,封面!F13,封面!G13,封面!H13,封面!I13,封面!J13,封面!K13)</f>
        <v>填表日期：2023年11月7日</v>
      </c>
      <c r="J29" s="150"/>
      <c r="K29" s="150"/>
      <c r="L29" s="150"/>
      <c r="M29" s="150"/>
      <c r="N29" s="150"/>
      <c r="O29" s="150"/>
      <c r="P29" s="150"/>
      <c r="Q29" s="150"/>
      <c r="R29" s="150"/>
    </row>
  </sheetData>
  <mergeCells count="19">
    <mergeCell ref="A2:T2"/>
    <mergeCell ref="A3:T3"/>
    <mergeCell ref="J5:K5"/>
    <mergeCell ref="L5:M5"/>
    <mergeCell ref="N5:O5"/>
    <mergeCell ref="P5:R5"/>
    <mergeCell ref="U5:V5"/>
    <mergeCell ref="A27:B27"/>
    <mergeCell ref="A5:A6"/>
    <mergeCell ref="B5:B6"/>
    <mergeCell ref="C5:C6"/>
    <mergeCell ref="D5:D6"/>
    <mergeCell ref="E5:E6"/>
    <mergeCell ref="F5:F6"/>
    <mergeCell ref="G5:G6"/>
    <mergeCell ref="H5:H6"/>
    <mergeCell ref="I5:I6"/>
    <mergeCell ref="S5:S6"/>
    <mergeCell ref="T5:T6"/>
  </mergeCells>
  <hyperlinks>
    <hyperlink ref="A1" location="索引目录!E37" display="返回索引页"/>
    <hyperlink ref="B1" location="固定资产汇总!B10" display="返回"/>
  </hyperlinks>
  <printOptions horizontalCentered="1"/>
  <pageMargins left="0.354166666666667" right="0.354166666666667" top="0.786805555555556" bottom="0.786805555555556" header="1.02291666666667" footer="0.511805555555556"/>
  <pageSetup paperSize="9" scale="76" fitToHeight="0" orientation="landscape"/>
  <headerFooter alignWithMargins="0">
    <oddHeader>&amp;R&amp;"宋体,常规"&amp;10表&amp;"Times New Roman,常规"4-10-3
&amp;"宋体,常规"共&amp;"Times New Roman,常规"&amp;N&amp;"宋体,常规"页第&amp;"Times New Roman,常规"&amp;P&amp;"宋体,常规"页</oddHeader>
  </headerFooter>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D117"/>
  <sheetViews>
    <sheetView zoomScale="70" zoomScaleNormal="70" workbookViewId="0">
      <selection activeCell="AQ25" sqref="AQ25"/>
    </sheetView>
  </sheetViews>
  <sheetFormatPr defaultColWidth="9" defaultRowHeight="15.75"/>
  <cols>
    <col min="1" max="1" width="8.16666666666667" style="477" customWidth="1"/>
    <col min="2" max="2" width="4.08333333333333" style="477" hidden="1" customWidth="1" outlineLevel="1"/>
    <col min="3" max="3" width="12.6666666666667" style="476" customWidth="1" collapsed="1"/>
    <col min="4" max="4" width="6" style="478" hidden="1" customWidth="1" outlineLevel="1"/>
    <col min="5" max="5" width="6.66666666666667" style="478" hidden="1" customWidth="1" outlineLevel="1"/>
    <col min="6" max="6" width="4.66666666666667" style="478" hidden="1" customWidth="1" outlineLevel="1"/>
    <col min="7" max="7" width="4.66666666666667" style="479" customWidth="1" collapsed="1"/>
    <col min="8" max="8" width="4.66666666666667" style="479" customWidth="1"/>
    <col min="9" max="9" width="7.58333333333333" style="479" customWidth="1"/>
    <col min="10" max="10" width="8.91666666666667" style="479" customWidth="1"/>
    <col min="11" max="11" width="6.5" style="479" hidden="1" customWidth="1" outlineLevel="1"/>
    <col min="12" max="12" width="5.5" style="479" hidden="1" customWidth="1" outlineLevel="1" collapsed="1"/>
    <col min="13" max="13" width="5.5" style="479" hidden="1" customWidth="1" outlineLevel="1"/>
    <col min="14" max="14" width="7.41666666666667" style="479" hidden="1" customWidth="1" outlineLevel="1"/>
    <col min="15" max="17" width="5.08333333333333" style="479" hidden="1" customWidth="1" outlineLevel="1"/>
    <col min="18" max="18" width="6.91666666666667" style="479" hidden="1" customWidth="1" outlineLevel="1"/>
    <col min="19" max="19" width="5.91666666666667" style="479" hidden="1" customWidth="1" outlineLevel="1"/>
    <col min="20" max="20" width="6.41666666666667" style="479" hidden="1" customWidth="1" outlineLevel="1"/>
    <col min="21" max="21" width="6.91666666666667" style="479" hidden="1" customWidth="1" outlineLevel="1"/>
    <col min="22" max="22" width="5.08333333333333" style="479" customWidth="1" collapsed="1"/>
    <col min="23" max="23" width="4.91666666666667" style="479" customWidth="1"/>
    <col min="24" max="24" width="4.5" style="479" customWidth="1"/>
    <col min="25" max="25" width="5.58333333333333" style="479" customWidth="1"/>
    <col min="26" max="26" width="8.41666666666667" style="477" customWidth="1"/>
    <col min="27" max="27" width="8.41666666666667" style="479" customWidth="1"/>
    <col min="28" max="28" width="5.08333333333333" style="477" hidden="1" customWidth="1" outlineLevel="1" collapsed="1"/>
    <col min="29" max="29" width="6.58333333333333" style="477" hidden="1" customWidth="1" outlineLevel="1"/>
    <col min="30" max="30" width="7.08333333333333" style="477" hidden="1" customWidth="1" outlineLevel="1"/>
    <col min="31" max="31" width="9.66666666666667" style="477" hidden="1" customWidth="1" outlineLevel="1"/>
    <col min="32" max="32" width="6.08333333333333" style="477" hidden="1" customWidth="1" outlineLevel="1"/>
    <col min="33" max="33" width="5.66666666666667" style="477" hidden="1" customWidth="1" outlineLevel="1"/>
    <col min="34" max="34" width="8.16666666666667" style="477" hidden="1" customWidth="1" outlineLevel="1"/>
    <col min="35" max="35" width="7.58333333333333" style="477" hidden="1" customWidth="1" outlineLevel="1"/>
    <col min="36" max="36" width="8.66666666666667" style="477" customWidth="1" collapsed="1"/>
    <col min="37" max="37" width="9.08333333333333" style="480" hidden="1" customWidth="1" outlineLevel="1"/>
    <col min="38" max="38" width="9" style="480" hidden="1" customWidth="1" outlineLevel="1"/>
    <col min="39" max="39" width="9" style="480" collapsed="1"/>
    <col min="40" max="40" width="6.66666666666667" style="480" customWidth="1"/>
    <col min="41" max="41" width="9" style="477"/>
    <col min="42" max="43" width="13.5833333333333" style="477" customWidth="1" outlineLevel="1"/>
    <col min="44" max="45" width="9" style="477" customWidth="1" outlineLevel="1"/>
    <col min="46" max="47" width="13.5833333333333" style="477" customWidth="1"/>
    <col min="48" max="48" width="9.91666666666667" style="477" customWidth="1"/>
    <col min="49" max="49" width="9" style="477"/>
    <col min="50" max="50" width="8.41666666666667" style="477" customWidth="1"/>
    <col min="51" max="51" width="9" style="477"/>
    <col min="52" max="52" width="13.5" style="477" customWidth="1"/>
    <col min="53" max="54" width="13.5833333333333" style="139" customWidth="1"/>
    <col min="55" max="245" width="9" style="477"/>
    <col min="246" max="246" width="8.16666666666667" style="477" customWidth="1"/>
    <col min="247" max="247" width="4.08333333333333" style="477" customWidth="1"/>
    <col min="248" max="248" width="12.6666666666667" style="477" customWidth="1"/>
    <col min="249" max="249" width="6" style="477" customWidth="1"/>
    <col min="250" max="250" width="6.66666666666667" style="477" customWidth="1"/>
    <col min="251" max="253" width="4.66666666666667" style="477" customWidth="1"/>
    <col min="254" max="254" width="7.58333333333333" style="477" customWidth="1"/>
    <col min="255" max="255" width="8.91666666666667" style="477" customWidth="1"/>
    <col min="256" max="256" width="6.5" style="477" customWidth="1"/>
    <col min="257" max="258" width="5.5" style="477" customWidth="1"/>
    <col min="259" max="259" width="7.41666666666667" style="477" customWidth="1"/>
    <col min="260" max="262" width="5.08333333333333" style="477" customWidth="1"/>
    <col min="263" max="263" width="6.91666666666667" style="477" customWidth="1"/>
    <col min="264" max="264" width="5.91666666666667" style="477" customWidth="1"/>
    <col min="265" max="265" width="6.41666666666667" style="477" customWidth="1"/>
    <col min="266" max="266" width="6.91666666666667" style="477" customWidth="1"/>
    <col min="267" max="267" width="5.08333333333333" style="477" customWidth="1"/>
    <col min="268" max="268" width="4.91666666666667" style="477" customWidth="1"/>
    <col min="269" max="269" width="4.5" style="477" customWidth="1"/>
    <col min="270" max="270" width="5.58333333333333" style="477" customWidth="1"/>
    <col min="271" max="272" width="8.41666666666667" style="477" customWidth="1"/>
    <col min="273" max="273" width="5.08333333333333" style="477" customWidth="1"/>
    <col min="274" max="274" width="6.58333333333333" style="477" customWidth="1"/>
    <col min="275" max="275" width="7.08333333333333" style="477" customWidth="1"/>
    <col min="276" max="276" width="9.66666666666667" style="477" customWidth="1"/>
    <col min="277" max="277" width="6.08333333333333" style="477" customWidth="1"/>
    <col min="278" max="278" width="5.66666666666667" style="477" customWidth="1"/>
    <col min="279" max="279" width="8.16666666666667" style="477" customWidth="1"/>
    <col min="280" max="280" width="7.58333333333333" style="477" customWidth="1"/>
    <col min="281" max="281" width="8.66666666666667" style="477" customWidth="1"/>
    <col min="282" max="282" width="9.08333333333333" style="477" customWidth="1"/>
    <col min="283" max="283" width="9" style="477" customWidth="1"/>
    <col min="284" max="284" width="9" style="477"/>
    <col min="285" max="285" width="6.66666666666667" style="477" customWidth="1"/>
    <col min="286" max="286" width="9" style="477"/>
    <col min="287" max="290" width="9" style="477" hidden="1" customWidth="1"/>
    <col min="291" max="293" width="13.5833333333333" style="477" customWidth="1"/>
    <col min="294" max="294" width="9" style="477"/>
    <col min="295" max="295" width="13.5833333333333" style="477" customWidth="1"/>
    <col min="296" max="296" width="9" style="477"/>
    <col min="297" max="297" width="35" style="477" customWidth="1"/>
    <col min="298" max="298" width="14.6666666666667" style="477" customWidth="1"/>
    <col min="299" max="300" width="9" style="477"/>
    <col min="301" max="302" width="13.1666666666667" style="477" customWidth="1"/>
    <col min="303" max="303" width="9" style="477"/>
    <col min="304" max="304" width="12.5833333333333" style="477" customWidth="1"/>
    <col min="305" max="305" width="9" style="477"/>
    <col min="306" max="306" width="13" style="477" customWidth="1"/>
    <col min="307" max="309" width="9" style="477"/>
    <col min="310" max="310" width="11.4166666666667" style="477" customWidth="1"/>
    <col min="311" max="311" width="11.9166666666667" style="477" customWidth="1"/>
    <col min="312" max="501" width="9" style="477"/>
    <col min="502" max="502" width="8.16666666666667" style="477" customWidth="1"/>
    <col min="503" max="503" width="4.08333333333333" style="477" customWidth="1"/>
    <col min="504" max="504" width="12.6666666666667" style="477" customWidth="1"/>
    <col min="505" max="505" width="6" style="477" customWidth="1"/>
    <col min="506" max="506" width="6.66666666666667" style="477" customWidth="1"/>
    <col min="507" max="509" width="4.66666666666667" style="477" customWidth="1"/>
    <col min="510" max="510" width="7.58333333333333" style="477" customWidth="1"/>
    <col min="511" max="511" width="8.91666666666667" style="477" customWidth="1"/>
    <col min="512" max="512" width="6.5" style="477" customWidth="1"/>
    <col min="513" max="514" width="5.5" style="477" customWidth="1"/>
    <col min="515" max="515" width="7.41666666666667" style="477" customWidth="1"/>
    <col min="516" max="518" width="5.08333333333333" style="477" customWidth="1"/>
    <col min="519" max="519" width="6.91666666666667" style="477" customWidth="1"/>
    <col min="520" max="520" width="5.91666666666667" style="477" customWidth="1"/>
    <col min="521" max="521" width="6.41666666666667" style="477" customWidth="1"/>
    <col min="522" max="522" width="6.91666666666667" style="477" customWidth="1"/>
    <col min="523" max="523" width="5.08333333333333" style="477" customWidth="1"/>
    <col min="524" max="524" width="4.91666666666667" style="477" customWidth="1"/>
    <col min="525" max="525" width="4.5" style="477" customWidth="1"/>
    <col min="526" max="526" width="5.58333333333333" style="477" customWidth="1"/>
    <col min="527" max="528" width="8.41666666666667" style="477" customWidth="1"/>
    <col min="529" max="529" width="5.08333333333333" style="477" customWidth="1"/>
    <col min="530" max="530" width="6.58333333333333" style="477" customWidth="1"/>
    <col min="531" max="531" width="7.08333333333333" style="477" customWidth="1"/>
    <col min="532" max="532" width="9.66666666666667" style="477" customWidth="1"/>
    <col min="533" max="533" width="6.08333333333333" style="477" customWidth="1"/>
    <col min="534" max="534" width="5.66666666666667" style="477" customWidth="1"/>
    <col min="535" max="535" width="8.16666666666667" style="477" customWidth="1"/>
    <col min="536" max="536" width="7.58333333333333" style="477" customWidth="1"/>
    <col min="537" max="537" width="8.66666666666667" style="477" customWidth="1"/>
    <col min="538" max="538" width="9.08333333333333" style="477" customWidth="1"/>
    <col min="539" max="539" width="9" style="477" customWidth="1"/>
    <col min="540" max="540" width="9" style="477"/>
    <col min="541" max="541" width="6.66666666666667" style="477" customWidth="1"/>
    <col min="542" max="542" width="9" style="477"/>
    <col min="543" max="546" width="9" style="477" hidden="1" customWidth="1"/>
    <col min="547" max="549" width="13.5833333333333" style="477" customWidth="1"/>
    <col min="550" max="550" width="9" style="477"/>
    <col min="551" max="551" width="13.5833333333333" style="477" customWidth="1"/>
    <col min="552" max="552" width="9" style="477"/>
    <col min="553" max="553" width="35" style="477" customWidth="1"/>
    <col min="554" max="554" width="14.6666666666667" style="477" customWidth="1"/>
    <col min="555" max="556" width="9" style="477"/>
    <col min="557" max="558" width="13.1666666666667" style="477" customWidth="1"/>
    <col min="559" max="559" width="9" style="477"/>
    <col min="560" max="560" width="12.5833333333333" style="477" customWidth="1"/>
    <col min="561" max="561" width="9" style="477"/>
    <col min="562" max="562" width="13" style="477" customWidth="1"/>
    <col min="563" max="565" width="9" style="477"/>
    <col min="566" max="566" width="11.4166666666667" style="477" customWidth="1"/>
    <col min="567" max="567" width="11.9166666666667" style="477" customWidth="1"/>
    <col min="568" max="757" width="9" style="477"/>
    <col min="758" max="758" width="8.16666666666667" style="477" customWidth="1"/>
    <col min="759" max="759" width="4.08333333333333" style="477" customWidth="1"/>
    <col min="760" max="760" width="12.6666666666667" style="477" customWidth="1"/>
    <col min="761" max="761" width="6" style="477" customWidth="1"/>
    <col min="762" max="762" width="6.66666666666667" style="477" customWidth="1"/>
    <col min="763" max="765" width="4.66666666666667" style="477" customWidth="1"/>
    <col min="766" max="766" width="7.58333333333333" style="477" customWidth="1"/>
    <col min="767" max="767" width="8.91666666666667" style="477" customWidth="1"/>
    <col min="768" max="768" width="6.5" style="477" customWidth="1"/>
    <col min="769" max="770" width="5.5" style="477" customWidth="1"/>
    <col min="771" max="771" width="7.41666666666667" style="477" customWidth="1"/>
    <col min="772" max="774" width="5.08333333333333" style="477" customWidth="1"/>
    <col min="775" max="775" width="6.91666666666667" style="477" customWidth="1"/>
    <col min="776" max="776" width="5.91666666666667" style="477" customWidth="1"/>
    <col min="777" max="777" width="6.41666666666667" style="477" customWidth="1"/>
    <col min="778" max="778" width="6.91666666666667" style="477" customWidth="1"/>
    <col min="779" max="779" width="5.08333333333333" style="477" customWidth="1"/>
    <col min="780" max="780" width="4.91666666666667" style="477" customWidth="1"/>
    <col min="781" max="781" width="4.5" style="477" customWidth="1"/>
    <col min="782" max="782" width="5.58333333333333" style="477" customWidth="1"/>
    <col min="783" max="784" width="8.41666666666667" style="477" customWidth="1"/>
    <col min="785" max="785" width="5.08333333333333" style="477" customWidth="1"/>
    <col min="786" max="786" width="6.58333333333333" style="477" customWidth="1"/>
    <col min="787" max="787" width="7.08333333333333" style="477" customWidth="1"/>
    <col min="788" max="788" width="9.66666666666667" style="477" customWidth="1"/>
    <col min="789" max="789" width="6.08333333333333" style="477" customWidth="1"/>
    <col min="790" max="790" width="5.66666666666667" style="477" customWidth="1"/>
    <col min="791" max="791" width="8.16666666666667" style="477" customWidth="1"/>
    <col min="792" max="792" width="7.58333333333333" style="477" customWidth="1"/>
    <col min="793" max="793" width="8.66666666666667" style="477" customWidth="1"/>
    <col min="794" max="794" width="9.08333333333333" style="477" customWidth="1"/>
    <col min="795" max="795" width="9" style="477" customWidth="1"/>
    <col min="796" max="796" width="9" style="477"/>
    <col min="797" max="797" width="6.66666666666667" style="477" customWidth="1"/>
    <col min="798" max="798" width="9" style="477"/>
    <col min="799" max="802" width="9" style="477" hidden="1" customWidth="1"/>
    <col min="803" max="805" width="13.5833333333333" style="477" customWidth="1"/>
    <col min="806" max="806" width="9" style="477"/>
    <col min="807" max="807" width="13.5833333333333" style="477" customWidth="1"/>
    <col min="808" max="808" width="9" style="477"/>
    <col min="809" max="809" width="35" style="477" customWidth="1"/>
    <col min="810" max="810" width="14.6666666666667" style="477" customWidth="1"/>
    <col min="811" max="812" width="9" style="477"/>
    <col min="813" max="814" width="13.1666666666667" style="477" customWidth="1"/>
    <col min="815" max="815" width="9" style="477"/>
    <col min="816" max="816" width="12.5833333333333" style="477" customWidth="1"/>
    <col min="817" max="817" width="9" style="477"/>
    <col min="818" max="818" width="13" style="477" customWidth="1"/>
    <col min="819" max="821" width="9" style="477"/>
    <col min="822" max="822" width="11.4166666666667" style="477" customWidth="1"/>
    <col min="823" max="823" width="11.9166666666667" style="477" customWidth="1"/>
    <col min="824" max="1013" width="9" style="477"/>
    <col min="1014" max="1014" width="8.16666666666667" style="477" customWidth="1"/>
    <col min="1015" max="1015" width="4.08333333333333" style="477" customWidth="1"/>
    <col min="1016" max="1016" width="12.6666666666667" style="477" customWidth="1"/>
    <col min="1017" max="1017" width="6" style="477" customWidth="1"/>
    <col min="1018" max="1018" width="6.66666666666667" style="477" customWidth="1"/>
    <col min="1019" max="1021" width="4.66666666666667" style="477" customWidth="1"/>
    <col min="1022" max="1022" width="7.58333333333333" style="477" customWidth="1"/>
    <col min="1023" max="1023" width="8.91666666666667" style="477" customWidth="1"/>
    <col min="1024" max="1024" width="6.5" style="477" customWidth="1"/>
    <col min="1025" max="1026" width="5.5" style="477" customWidth="1"/>
    <col min="1027" max="1027" width="7.41666666666667" style="477" customWidth="1"/>
    <col min="1028" max="1030" width="5.08333333333333" style="477" customWidth="1"/>
    <col min="1031" max="1031" width="6.91666666666667" style="477" customWidth="1"/>
    <col min="1032" max="1032" width="5.91666666666667" style="477" customWidth="1"/>
    <col min="1033" max="1033" width="6.41666666666667" style="477" customWidth="1"/>
    <col min="1034" max="1034" width="6.91666666666667" style="477" customWidth="1"/>
    <col min="1035" max="1035" width="5.08333333333333" style="477" customWidth="1"/>
    <col min="1036" max="1036" width="4.91666666666667" style="477" customWidth="1"/>
    <col min="1037" max="1037" width="4.5" style="477" customWidth="1"/>
    <col min="1038" max="1038" width="5.58333333333333" style="477" customWidth="1"/>
    <col min="1039" max="1040" width="8.41666666666667" style="477" customWidth="1"/>
    <col min="1041" max="1041" width="5.08333333333333" style="477" customWidth="1"/>
    <col min="1042" max="1042" width="6.58333333333333" style="477" customWidth="1"/>
    <col min="1043" max="1043" width="7.08333333333333" style="477" customWidth="1"/>
    <col min="1044" max="1044" width="9.66666666666667" style="477" customWidth="1"/>
    <col min="1045" max="1045" width="6.08333333333333" style="477" customWidth="1"/>
    <col min="1046" max="1046" width="5.66666666666667" style="477" customWidth="1"/>
    <col min="1047" max="1047" width="8.16666666666667" style="477" customWidth="1"/>
    <col min="1048" max="1048" width="7.58333333333333" style="477" customWidth="1"/>
    <col min="1049" max="1049" width="8.66666666666667" style="477" customWidth="1"/>
    <col min="1050" max="1050" width="9.08333333333333" style="477" customWidth="1"/>
    <col min="1051" max="1051" width="9" style="477" customWidth="1"/>
    <col min="1052" max="1052" width="9" style="477"/>
    <col min="1053" max="1053" width="6.66666666666667" style="477" customWidth="1"/>
    <col min="1054" max="1054" width="9" style="477"/>
    <col min="1055" max="1058" width="9" style="477" hidden="1" customWidth="1"/>
    <col min="1059" max="1061" width="13.5833333333333" style="477" customWidth="1"/>
    <col min="1062" max="1062" width="9" style="477"/>
    <col min="1063" max="1063" width="13.5833333333333" style="477" customWidth="1"/>
    <col min="1064" max="1064" width="9" style="477"/>
    <col min="1065" max="1065" width="35" style="477" customWidth="1"/>
    <col min="1066" max="1066" width="14.6666666666667" style="477" customWidth="1"/>
    <col min="1067" max="1068" width="9" style="477"/>
    <col min="1069" max="1070" width="13.1666666666667" style="477" customWidth="1"/>
    <col min="1071" max="1071" width="9" style="477"/>
    <col min="1072" max="1072" width="12.5833333333333" style="477" customWidth="1"/>
    <col min="1073" max="1073" width="9" style="477"/>
    <col min="1074" max="1074" width="13" style="477" customWidth="1"/>
    <col min="1075" max="1077" width="9" style="477"/>
    <col min="1078" max="1078" width="11.4166666666667" style="477" customWidth="1"/>
    <col min="1079" max="1079" width="11.9166666666667" style="477" customWidth="1"/>
    <col min="1080" max="1269" width="9" style="477"/>
    <col min="1270" max="1270" width="8.16666666666667" style="477" customWidth="1"/>
    <col min="1271" max="1271" width="4.08333333333333" style="477" customWidth="1"/>
    <col min="1272" max="1272" width="12.6666666666667" style="477" customWidth="1"/>
    <col min="1273" max="1273" width="6" style="477" customWidth="1"/>
    <col min="1274" max="1274" width="6.66666666666667" style="477" customWidth="1"/>
    <col min="1275" max="1277" width="4.66666666666667" style="477" customWidth="1"/>
    <col min="1278" max="1278" width="7.58333333333333" style="477" customWidth="1"/>
    <col min="1279" max="1279" width="8.91666666666667" style="477" customWidth="1"/>
    <col min="1280" max="1280" width="6.5" style="477" customWidth="1"/>
    <col min="1281" max="1282" width="5.5" style="477" customWidth="1"/>
    <col min="1283" max="1283" width="7.41666666666667" style="477" customWidth="1"/>
    <col min="1284" max="1286" width="5.08333333333333" style="477" customWidth="1"/>
    <col min="1287" max="1287" width="6.91666666666667" style="477" customWidth="1"/>
    <col min="1288" max="1288" width="5.91666666666667" style="477" customWidth="1"/>
    <col min="1289" max="1289" width="6.41666666666667" style="477" customWidth="1"/>
    <col min="1290" max="1290" width="6.91666666666667" style="477" customWidth="1"/>
    <col min="1291" max="1291" width="5.08333333333333" style="477" customWidth="1"/>
    <col min="1292" max="1292" width="4.91666666666667" style="477" customWidth="1"/>
    <col min="1293" max="1293" width="4.5" style="477" customWidth="1"/>
    <col min="1294" max="1294" width="5.58333333333333" style="477" customWidth="1"/>
    <col min="1295" max="1296" width="8.41666666666667" style="477" customWidth="1"/>
    <col min="1297" max="1297" width="5.08333333333333" style="477" customWidth="1"/>
    <col min="1298" max="1298" width="6.58333333333333" style="477" customWidth="1"/>
    <col min="1299" max="1299" width="7.08333333333333" style="477" customWidth="1"/>
    <col min="1300" max="1300" width="9.66666666666667" style="477" customWidth="1"/>
    <col min="1301" max="1301" width="6.08333333333333" style="477" customWidth="1"/>
    <col min="1302" max="1302" width="5.66666666666667" style="477" customWidth="1"/>
    <col min="1303" max="1303" width="8.16666666666667" style="477" customWidth="1"/>
    <col min="1304" max="1304" width="7.58333333333333" style="477" customWidth="1"/>
    <col min="1305" max="1305" width="8.66666666666667" style="477" customWidth="1"/>
    <col min="1306" max="1306" width="9.08333333333333" style="477" customWidth="1"/>
    <col min="1307" max="1307" width="9" style="477" customWidth="1"/>
    <col min="1308" max="1308" width="9" style="477"/>
    <col min="1309" max="1309" width="6.66666666666667" style="477" customWidth="1"/>
    <col min="1310" max="1310" width="9" style="477"/>
    <col min="1311" max="1314" width="9" style="477" hidden="1" customWidth="1"/>
    <col min="1315" max="1317" width="13.5833333333333" style="477" customWidth="1"/>
    <col min="1318" max="1318" width="9" style="477"/>
    <col min="1319" max="1319" width="13.5833333333333" style="477" customWidth="1"/>
    <col min="1320" max="1320" width="9" style="477"/>
    <col min="1321" max="1321" width="35" style="477" customWidth="1"/>
    <col min="1322" max="1322" width="14.6666666666667" style="477" customWidth="1"/>
    <col min="1323" max="1324" width="9" style="477"/>
    <col min="1325" max="1326" width="13.1666666666667" style="477" customWidth="1"/>
    <col min="1327" max="1327" width="9" style="477"/>
    <col min="1328" max="1328" width="12.5833333333333" style="477" customWidth="1"/>
    <col min="1329" max="1329" width="9" style="477"/>
    <col min="1330" max="1330" width="13" style="477" customWidth="1"/>
    <col min="1331" max="1333" width="9" style="477"/>
    <col min="1334" max="1334" width="11.4166666666667" style="477" customWidth="1"/>
    <col min="1335" max="1335" width="11.9166666666667" style="477" customWidth="1"/>
    <col min="1336" max="1525" width="9" style="477"/>
    <col min="1526" max="1526" width="8.16666666666667" style="477" customWidth="1"/>
    <col min="1527" max="1527" width="4.08333333333333" style="477" customWidth="1"/>
    <col min="1528" max="1528" width="12.6666666666667" style="477" customWidth="1"/>
    <col min="1529" max="1529" width="6" style="477" customWidth="1"/>
    <col min="1530" max="1530" width="6.66666666666667" style="477" customWidth="1"/>
    <col min="1531" max="1533" width="4.66666666666667" style="477" customWidth="1"/>
    <col min="1534" max="1534" width="7.58333333333333" style="477" customWidth="1"/>
    <col min="1535" max="1535" width="8.91666666666667" style="477" customWidth="1"/>
    <col min="1536" max="1536" width="6.5" style="477" customWidth="1"/>
    <col min="1537" max="1538" width="5.5" style="477" customWidth="1"/>
    <col min="1539" max="1539" width="7.41666666666667" style="477" customWidth="1"/>
    <col min="1540" max="1542" width="5.08333333333333" style="477" customWidth="1"/>
    <col min="1543" max="1543" width="6.91666666666667" style="477" customWidth="1"/>
    <col min="1544" max="1544" width="5.91666666666667" style="477" customWidth="1"/>
    <col min="1545" max="1545" width="6.41666666666667" style="477" customWidth="1"/>
    <col min="1546" max="1546" width="6.91666666666667" style="477" customWidth="1"/>
    <col min="1547" max="1547" width="5.08333333333333" style="477" customWidth="1"/>
    <col min="1548" max="1548" width="4.91666666666667" style="477" customWidth="1"/>
    <col min="1549" max="1549" width="4.5" style="477" customWidth="1"/>
    <col min="1550" max="1550" width="5.58333333333333" style="477" customWidth="1"/>
    <col min="1551" max="1552" width="8.41666666666667" style="477" customWidth="1"/>
    <col min="1553" max="1553" width="5.08333333333333" style="477" customWidth="1"/>
    <col min="1554" max="1554" width="6.58333333333333" style="477" customWidth="1"/>
    <col min="1555" max="1555" width="7.08333333333333" style="477" customWidth="1"/>
    <col min="1556" max="1556" width="9.66666666666667" style="477" customWidth="1"/>
    <col min="1557" max="1557" width="6.08333333333333" style="477" customWidth="1"/>
    <col min="1558" max="1558" width="5.66666666666667" style="477" customWidth="1"/>
    <col min="1559" max="1559" width="8.16666666666667" style="477" customWidth="1"/>
    <col min="1560" max="1560" width="7.58333333333333" style="477" customWidth="1"/>
    <col min="1561" max="1561" width="8.66666666666667" style="477" customWidth="1"/>
    <col min="1562" max="1562" width="9.08333333333333" style="477" customWidth="1"/>
    <col min="1563" max="1563" width="9" style="477" customWidth="1"/>
    <col min="1564" max="1564" width="9" style="477"/>
    <col min="1565" max="1565" width="6.66666666666667" style="477" customWidth="1"/>
    <col min="1566" max="1566" width="9" style="477"/>
    <col min="1567" max="1570" width="9" style="477" hidden="1" customWidth="1"/>
    <col min="1571" max="1573" width="13.5833333333333" style="477" customWidth="1"/>
    <col min="1574" max="1574" width="9" style="477"/>
    <col min="1575" max="1575" width="13.5833333333333" style="477" customWidth="1"/>
    <col min="1576" max="1576" width="9" style="477"/>
    <col min="1577" max="1577" width="35" style="477" customWidth="1"/>
    <col min="1578" max="1578" width="14.6666666666667" style="477" customWidth="1"/>
    <col min="1579" max="1580" width="9" style="477"/>
    <col min="1581" max="1582" width="13.1666666666667" style="477" customWidth="1"/>
    <col min="1583" max="1583" width="9" style="477"/>
    <col min="1584" max="1584" width="12.5833333333333" style="477" customWidth="1"/>
    <col min="1585" max="1585" width="9" style="477"/>
    <col min="1586" max="1586" width="13" style="477" customWidth="1"/>
    <col min="1587" max="1589" width="9" style="477"/>
    <col min="1590" max="1590" width="11.4166666666667" style="477" customWidth="1"/>
    <col min="1591" max="1591" width="11.9166666666667" style="477" customWidth="1"/>
    <col min="1592" max="1781" width="9" style="477"/>
    <col min="1782" max="1782" width="8.16666666666667" style="477" customWidth="1"/>
    <col min="1783" max="1783" width="4.08333333333333" style="477" customWidth="1"/>
    <col min="1784" max="1784" width="12.6666666666667" style="477" customWidth="1"/>
    <col min="1785" max="1785" width="6" style="477" customWidth="1"/>
    <col min="1786" max="1786" width="6.66666666666667" style="477" customWidth="1"/>
    <col min="1787" max="1789" width="4.66666666666667" style="477" customWidth="1"/>
    <col min="1790" max="1790" width="7.58333333333333" style="477" customWidth="1"/>
    <col min="1791" max="1791" width="8.91666666666667" style="477" customWidth="1"/>
    <col min="1792" max="1792" width="6.5" style="477" customWidth="1"/>
    <col min="1793" max="1794" width="5.5" style="477" customWidth="1"/>
    <col min="1795" max="1795" width="7.41666666666667" style="477" customWidth="1"/>
    <col min="1796" max="1798" width="5.08333333333333" style="477" customWidth="1"/>
    <col min="1799" max="1799" width="6.91666666666667" style="477" customWidth="1"/>
    <col min="1800" max="1800" width="5.91666666666667" style="477" customWidth="1"/>
    <col min="1801" max="1801" width="6.41666666666667" style="477" customWidth="1"/>
    <col min="1802" max="1802" width="6.91666666666667" style="477" customWidth="1"/>
    <col min="1803" max="1803" width="5.08333333333333" style="477" customWidth="1"/>
    <col min="1804" max="1804" width="4.91666666666667" style="477" customWidth="1"/>
    <col min="1805" max="1805" width="4.5" style="477" customWidth="1"/>
    <col min="1806" max="1806" width="5.58333333333333" style="477" customWidth="1"/>
    <col min="1807" max="1808" width="8.41666666666667" style="477" customWidth="1"/>
    <col min="1809" max="1809" width="5.08333333333333" style="477" customWidth="1"/>
    <col min="1810" max="1810" width="6.58333333333333" style="477" customWidth="1"/>
    <col min="1811" max="1811" width="7.08333333333333" style="477" customWidth="1"/>
    <col min="1812" max="1812" width="9.66666666666667" style="477" customWidth="1"/>
    <col min="1813" max="1813" width="6.08333333333333" style="477" customWidth="1"/>
    <col min="1814" max="1814" width="5.66666666666667" style="477" customWidth="1"/>
    <col min="1815" max="1815" width="8.16666666666667" style="477" customWidth="1"/>
    <col min="1816" max="1816" width="7.58333333333333" style="477" customWidth="1"/>
    <col min="1817" max="1817" width="8.66666666666667" style="477" customWidth="1"/>
    <col min="1818" max="1818" width="9.08333333333333" style="477" customWidth="1"/>
    <col min="1819" max="1819" width="9" style="477" customWidth="1"/>
    <col min="1820" max="1820" width="9" style="477"/>
    <col min="1821" max="1821" width="6.66666666666667" style="477" customWidth="1"/>
    <col min="1822" max="1822" width="9" style="477"/>
    <col min="1823" max="1826" width="9" style="477" hidden="1" customWidth="1"/>
    <col min="1827" max="1829" width="13.5833333333333" style="477" customWidth="1"/>
    <col min="1830" max="1830" width="9" style="477"/>
    <col min="1831" max="1831" width="13.5833333333333" style="477" customWidth="1"/>
    <col min="1832" max="1832" width="9" style="477"/>
    <col min="1833" max="1833" width="35" style="477" customWidth="1"/>
    <col min="1834" max="1834" width="14.6666666666667" style="477" customWidth="1"/>
    <col min="1835" max="1836" width="9" style="477"/>
    <col min="1837" max="1838" width="13.1666666666667" style="477" customWidth="1"/>
    <col min="1839" max="1839" width="9" style="477"/>
    <col min="1840" max="1840" width="12.5833333333333" style="477" customWidth="1"/>
    <col min="1841" max="1841" width="9" style="477"/>
    <col min="1842" max="1842" width="13" style="477" customWidth="1"/>
    <col min="1843" max="1845" width="9" style="477"/>
    <col min="1846" max="1846" width="11.4166666666667" style="477" customWidth="1"/>
    <col min="1847" max="1847" width="11.9166666666667" style="477" customWidth="1"/>
    <col min="1848" max="2037" width="9" style="477"/>
    <col min="2038" max="2038" width="8.16666666666667" style="477" customWidth="1"/>
    <col min="2039" max="2039" width="4.08333333333333" style="477" customWidth="1"/>
    <col min="2040" max="2040" width="12.6666666666667" style="477" customWidth="1"/>
    <col min="2041" max="2041" width="6" style="477" customWidth="1"/>
    <col min="2042" max="2042" width="6.66666666666667" style="477" customWidth="1"/>
    <col min="2043" max="2045" width="4.66666666666667" style="477" customWidth="1"/>
    <col min="2046" max="2046" width="7.58333333333333" style="477" customWidth="1"/>
    <col min="2047" max="2047" width="8.91666666666667" style="477" customWidth="1"/>
    <col min="2048" max="2048" width="6.5" style="477" customWidth="1"/>
    <col min="2049" max="2050" width="5.5" style="477" customWidth="1"/>
    <col min="2051" max="2051" width="7.41666666666667" style="477" customWidth="1"/>
    <col min="2052" max="2054" width="5.08333333333333" style="477" customWidth="1"/>
    <col min="2055" max="2055" width="6.91666666666667" style="477" customWidth="1"/>
    <col min="2056" max="2056" width="5.91666666666667" style="477" customWidth="1"/>
    <col min="2057" max="2057" width="6.41666666666667" style="477" customWidth="1"/>
    <col min="2058" max="2058" width="6.91666666666667" style="477" customWidth="1"/>
    <col min="2059" max="2059" width="5.08333333333333" style="477" customWidth="1"/>
    <col min="2060" max="2060" width="4.91666666666667" style="477" customWidth="1"/>
    <col min="2061" max="2061" width="4.5" style="477" customWidth="1"/>
    <col min="2062" max="2062" width="5.58333333333333" style="477" customWidth="1"/>
    <col min="2063" max="2064" width="8.41666666666667" style="477" customWidth="1"/>
    <col min="2065" max="2065" width="5.08333333333333" style="477" customWidth="1"/>
    <col min="2066" max="2066" width="6.58333333333333" style="477" customWidth="1"/>
    <col min="2067" max="2067" width="7.08333333333333" style="477" customWidth="1"/>
    <col min="2068" max="2068" width="9.66666666666667" style="477" customWidth="1"/>
    <col min="2069" max="2069" width="6.08333333333333" style="477" customWidth="1"/>
    <col min="2070" max="2070" width="5.66666666666667" style="477" customWidth="1"/>
    <col min="2071" max="2071" width="8.16666666666667" style="477" customWidth="1"/>
    <col min="2072" max="2072" width="7.58333333333333" style="477" customWidth="1"/>
    <col min="2073" max="2073" width="8.66666666666667" style="477" customWidth="1"/>
    <col min="2074" max="2074" width="9.08333333333333" style="477" customWidth="1"/>
    <col min="2075" max="2075" width="9" style="477" customWidth="1"/>
    <col min="2076" max="2076" width="9" style="477"/>
    <col min="2077" max="2077" width="6.66666666666667" style="477" customWidth="1"/>
    <col min="2078" max="2078" width="9" style="477"/>
    <col min="2079" max="2082" width="9" style="477" hidden="1" customWidth="1"/>
    <col min="2083" max="2085" width="13.5833333333333" style="477" customWidth="1"/>
    <col min="2086" max="2086" width="9" style="477"/>
    <col min="2087" max="2087" width="13.5833333333333" style="477" customWidth="1"/>
    <col min="2088" max="2088" width="9" style="477"/>
    <col min="2089" max="2089" width="35" style="477" customWidth="1"/>
    <col min="2090" max="2090" width="14.6666666666667" style="477" customWidth="1"/>
    <col min="2091" max="2092" width="9" style="477"/>
    <col min="2093" max="2094" width="13.1666666666667" style="477" customWidth="1"/>
    <col min="2095" max="2095" width="9" style="477"/>
    <col min="2096" max="2096" width="12.5833333333333" style="477" customWidth="1"/>
    <col min="2097" max="2097" width="9" style="477"/>
    <col min="2098" max="2098" width="13" style="477" customWidth="1"/>
    <col min="2099" max="2101" width="9" style="477"/>
    <col min="2102" max="2102" width="11.4166666666667" style="477" customWidth="1"/>
    <col min="2103" max="2103" width="11.9166666666667" style="477" customWidth="1"/>
    <col min="2104" max="2293" width="9" style="477"/>
    <col min="2294" max="2294" width="8.16666666666667" style="477" customWidth="1"/>
    <col min="2295" max="2295" width="4.08333333333333" style="477" customWidth="1"/>
    <col min="2296" max="2296" width="12.6666666666667" style="477" customWidth="1"/>
    <col min="2297" max="2297" width="6" style="477" customWidth="1"/>
    <col min="2298" max="2298" width="6.66666666666667" style="477" customWidth="1"/>
    <col min="2299" max="2301" width="4.66666666666667" style="477" customWidth="1"/>
    <col min="2302" max="2302" width="7.58333333333333" style="477" customWidth="1"/>
    <col min="2303" max="2303" width="8.91666666666667" style="477" customWidth="1"/>
    <col min="2304" max="2304" width="6.5" style="477" customWidth="1"/>
    <col min="2305" max="2306" width="5.5" style="477" customWidth="1"/>
    <col min="2307" max="2307" width="7.41666666666667" style="477" customWidth="1"/>
    <col min="2308" max="2310" width="5.08333333333333" style="477" customWidth="1"/>
    <col min="2311" max="2311" width="6.91666666666667" style="477" customWidth="1"/>
    <col min="2312" max="2312" width="5.91666666666667" style="477" customWidth="1"/>
    <col min="2313" max="2313" width="6.41666666666667" style="477" customWidth="1"/>
    <col min="2314" max="2314" width="6.91666666666667" style="477" customWidth="1"/>
    <col min="2315" max="2315" width="5.08333333333333" style="477" customWidth="1"/>
    <col min="2316" max="2316" width="4.91666666666667" style="477" customWidth="1"/>
    <col min="2317" max="2317" width="4.5" style="477" customWidth="1"/>
    <col min="2318" max="2318" width="5.58333333333333" style="477" customWidth="1"/>
    <col min="2319" max="2320" width="8.41666666666667" style="477" customWidth="1"/>
    <col min="2321" max="2321" width="5.08333333333333" style="477" customWidth="1"/>
    <col min="2322" max="2322" width="6.58333333333333" style="477" customWidth="1"/>
    <col min="2323" max="2323" width="7.08333333333333" style="477" customWidth="1"/>
    <col min="2324" max="2324" width="9.66666666666667" style="477" customWidth="1"/>
    <col min="2325" max="2325" width="6.08333333333333" style="477" customWidth="1"/>
    <col min="2326" max="2326" width="5.66666666666667" style="477" customWidth="1"/>
    <col min="2327" max="2327" width="8.16666666666667" style="477" customWidth="1"/>
    <col min="2328" max="2328" width="7.58333333333333" style="477" customWidth="1"/>
    <col min="2329" max="2329" width="8.66666666666667" style="477" customWidth="1"/>
    <col min="2330" max="2330" width="9.08333333333333" style="477" customWidth="1"/>
    <col min="2331" max="2331" width="9" style="477" customWidth="1"/>
    <col min="2332" max="2332" width="9" style="477"/>
    <col min="2333" max="2333" width="6.66666666666667" style="477" customWidth="1"/>
    <col min="2334" max="2334" width="9" style="477"/>
    <col min="2335" max="2338" width="9" style="477" hidden="1" customWidth="1"/>
    <col min="2339" max="2341" width="13.5833333333333" style="477" customWidth="1"/>
    <col min="2342" max="2342" width="9" style="477"/>
    <col min="2343" max="2343" width="13.5833333333333" style="477" customWidth="1"/>
    <col min="2344" max="2344" width="9" style="477"/>
    <col min="2345" max="2345" width="35" style="477" customWidth="1"/>
    <col min="2346" max="2346" width="14.6666666666667" style="477" customWidth="1"/>
    <col min="2347" max="2348" width="9" style="477"/>
    <col min="2349" max="2350" width="13.1666666666667" style="477" customWidth="1"/>
    <col min="2351" max="2351" width="9" style="477"/>
    <col min="2352" max="2352" width="12.5833333333333" style="477" customWidth="1"/>
    <col min="2353" max="2353" width="9" style="477"/>
    <col min="2354" max="2354" width="13" style="477" customWidth="1"/>
    <col min="2355" max="2357" width="9" style="477"/>
    <col min="2358" max="2358" width="11.4166666666667" style="477" customWidth="1"/>
    <col min="2359" max="2359" width="11.9166666666667" style="477" customWidth="1"/>
    <col min="2360" max="2549" width="9" style="477"/>
    <col min="2550" max="2550" width="8.16666666666667" style="477" customWidth="1"/>
    <col min="2551" max="2551" width="4.08333333333333" style="477" customWidth="1"/>
    <col min="2552" max="2552" width="12.6666666666667" style="477" customWidth="1"/>
    <col min="2553" max="2553" width="6" style="477" customWidth="1"/>
    <col min="2554" max="2554" width="6.66666666666667" style="477" customWidth="1"/>
    <col min="2555" max="2557" width="4.66666666666667" style="477" customWidth="1"/>
    <col min="2558" max="2558" width="7.58333333333333" style="477" customWidth="1"/>
    <col min="2559" max="2559" width="8.91666666666667" style="477" customWidth="1"/>
    <col min="2560" max="2560" width="6.5" style="477" customWidth="1"/>
    <col min="2561" max="2562" width="5.5" style="477" customWidth="1"/>
    <col min="2563" max="2563" width="7.41666666666667" style="477" customWidth="1"/>
    <col min="2564" max="2566" width="5.08333333333333" style="477" customWidth="1"/>
    <col min="2567" max="2567" width="6.91666666666667" style="477" customWidth="1"/>
    <col min="2568" max="2568" width="5.91666666666667" style="477" customWidth="1"/>
    <col min="2569" max="2569" width="6.41666666666667" style="477" customWidth="1"/>
    <col min="2570" max="2570" width="6.91666666666667" style="477" customWidth="1"/>
    <col min="2571" max="2571" width="5.08333333333333" style="477" customWidth="1"/>
    <col min="2572" max="2572" width="4.91666666666667" style="477" customWidth="1"/>
    <col min="2573" max="2573" width="4.5" style="477" customWidth="1"/>
    <col min="2574" max="2574" width="5.58333333333333" style="477" customWidth="1"/>
    <col min="2575" max="2576" width="8.41666666666667" style="477" customWidth="1"/>
    <col min="2577" max="2577" width="5.08333333333333" style="477" customWidth="1"/>
    <col min="2578" max="2578" width="6.58333333333333" style="477" customWidth="1"/>
    <col min="2579" max="2579" width="7.08333333333333" style="477" customWidth="1"/>
    <col min="2580" max="2580" width="9.66666666666667" style="477" customWidth="1"/>
    <col min="2581" max="2581" width="6.08333333333333" style="477" customWidth="1"/>
    <col min="2582" max="2582" width="5.66666666666667" style="477" customWidth="1"/>
    <col min="2583" max="2583" width="8.16666666666667" style="477" customWidth="1"/>
    <col min="2584" max="2584" width="7.58333333333333" style="477" customWidth="1"/>
    <col min="2585" max="2585" width="8.66666666666667" style="477" customWidth="1"/>
    <col min="2586" max="2586" width="9.08333333333333" style="477" customWidth="1"/>
    <col min="2587" max="2587" width="9" style="477" customWidth="1"/>
    <col min="2588" max="2588" width="9" style="477"/>
    <col min="2589" max="2589" width="6.66666666666667" style="477" customWidth="1"/>
    <col min="2590" max="2590" width="9" style="477"/>
    <col min="2591" max="2594" width="9" style="477" hidden="1" customWidth="1"/>
    <col min="2595" max="2597" width="13.5833333333333" style="477" customWidth="1"/>
    <col min="2598" max="2598" width="9" style="477"/>
    <col min="2599" max="2599" width="13.5833333333333" style="477" customWidth="1"/>
    <col min="2600" max="2600" width="9" style="477"/>
    <col min="2601" max="2601" width="35" style="477" customWidth="1"/>
    <col min="2602" max="2602" width="14.6666666666667" style="477" customWidth="1"/>
    <col min="2603" max="2604" width="9" style="477"/>
    <col min="2605" max="2606" width="13.1666666666667" style="477" customWidth="1"/>
    <col min="2607" max="2607" width="9" style="477"/>
    <col min="2608" max="2608" width="12.5833333333333" style="477" customWidth="1"/>
    <col min="2609" max="2609" width="9" style="477"/>
    <col min="2610" max="2610" width="13" style="477" customWidth="1"/>
    <col min="2611" max="2613" width="9" style="477"/>
    <col min="2614" max="2614" width="11.4166666666667" style="477" customWidth="1"/>
    <col min="2615" max="2615" width="11.9166666666667" style="477" customWidth="1"/>
    <col min="2616" max="2805" width="9" style="477"/>
    <col min="2806" max="2806" width="8.16666666666667" style="477" customWidth="1"/>
    <col min="2807" max="2807" width="4.08333333333333" style="477" customWidth="1"/>
    <col min="2808" max="2808" width="12.6666666666667" style="477" customWidth="1"/>
    <col min="2809" max="2809" width="6" style="477" customWidth="1"/>
    <col min="2810" max="2810" width="6.66666666666667" style="477" customWidth="1"/>
    <col min="2811" max="2813" width="4.66666666666667" style="477" customWidth="1"/>
    <col min="2814" max="2814" width="7.58333333333333" style="477" customWidth="1"/>
    <col min="2815" max="2815" width="8.91666666666667" style="477" customWidth="1"/>
    <col min="2816" max="2816" width="6.5" style="477" customWidth="1"/>
    <col min="2817" max="2818" width="5.5" style="477" customWidth="1"/>
    <col min="2819" max="2819" width="7.41666666666667" style="477" customWidth="1"/>
    <col min="2820" max="2822" width="5.08333333333333" style="477" customWidth="1"/>
    <col min="2823" max="2823" width="6.91666666666667" style="477" customWidth="1"/>
    <col min="2824" max="2824" width="5.91666666666667" style="477" customWidth="1"/>
    <col min="2825" max="2825" width="6.41666666666667" style="477" customWidth="1"/>
    <col min="2826" max="2826" width="6.91666666666667" style="477" customWidth="1"/>
    <col min="2827" max="2827" width="5.08333333333333" style="477" customWidth="1"/>
    <col min="2828" max="2828" width="4.91666666666667" style="477" customWidth="1"/>
    <col min="2829" max="2829" width="4.5" style="477" customWidth="1"/>
    <col min="2830" max="2830" width="5.58333333333333" style="477" customWidth="1"/>
    <col min="2831" max="2832" width="8.41666666666667" style="477" customWidth="1"/>
    <col min="2833" max="2833" width="5.08333333333333" style="477" customWidth="1"/>
    <col min="2834" max="2834" width="6.58333333333333" style="477" customWidth="1"/>
    <col min="2835" max="2835" width="7.08333333333333" style="477" customWidth="1"/>
    <col min="2836" max="2836" width="9.66666666666667" style="477" customWidth="1"/>
    <col min="2837" max="2837" width="6.08333333333333" style="477" customWidth="1"/>
    <col min="2838" max="2838" width="5.66666666666667" style="477" customWidth="1"/>
    <col min="2839" max="2839" width="8.16666666666667" style="477" customWidth="1"/>
    <col min="2840" max="2840" width="7.58333333333333" style="477" customWidth="1"/>
    <col min="2841" max="2841" width="8.66666666666667" style="477" customWidth="1"/>
    <col min="2842" max="2842" width="9.08333333333333" style="477" customWidth="1"/>
    <col min="2843" max="2843" width="9" style="477" customWidth="1"/>
    <col min="2844" max="2844" width="9" style="477"/>
    <col min="2845" max="2845" width="6.66666666666667" style="477" customWidth="1"/>
    <col min="2846" max="2846" width="9" style="477"/>
    <col min="2847" max="2850" width="9" style="477" hidden="1" customWidth="1"/>
    <col min="2851" max="2853" width="13.5833333333333" style="477" customWidth="1"/>
    <col min="2854" max="2854" width="9" style="477"/>
    <col min="2855" max="2855" width="13.5833333333333" style="477" customWidth="1"/>
    <col min="2856" max="2856" width="9" style="477"/>
    <col min="2857" max="2857" width="35" style="477" customWidth="1"/>
    <col min="2858" max="2858" width="14.6666666666667" style="477" customWidth="1"/>
    <col min="2859" max="2860" width="9" style="477"/>
    <col min="2861" max="2862" width="13.1666666666667" style="477" customWidth="1"/>
    <col min="2863" max="2863" width="9" style="477"/>
    <col min="2864" max="2864" width="12.5833333333333" style="477" customWidth="1"/>
    <col min="2865" max="2865" width="9" style="477"/>
    <col min="2866" max="2866" width="13" style="477" customWidth="1"/>
    <col min="2867" max="2869" width="9" style="477"/>
    <col min="2870" max="2870" width="11.4166666666667" style="477" customWidth="1"/>
    <col min="2871" max="2871" width="11.9166666666667" style="477" customWidth="1"/>
    <col min="2872" max="3061" width="9" style="477"/>
    <col min="3062" max="3062" width="8.16666666666667" style="477" customWidth="1"/>
    <col min="3063" max="3063" width="4.08333333333333" style="477" customWidth="1"/>
    <col min="3064" max="3064" width="12.6666666666667" style="477" customWidth="1"/>
    <col min="3065" max="3065" width="6" style="477" customWidth="1"/>
    <col min="3066" max="3066" width="6.66666666666667" style="477" customWidth="1"/>
    <col min="3067" max="3069" width="4.66666666666667" style="477" customWidth="1"/>
    <col min="3070" max="3070" width="7.58333333333333" style="477" customWidth="1"/>
    <col min="3071" max="3071" width="8.91666666666667" style="477" customWidth="1"/>
    <col min="3072" max="3072" width="6.5" style="477" customWidth="1"/>
    <col min="3073" max="3074" width="5.5" style="477" customWidth="1"/>
    <col min="3075" max="3075" width="7.41666666666667" style="477" customWidth="1"/>
    <col min="3076" max="3078" width="5.08333333333333" style="477" customWidth="1"/>
    <col min="3079" max="3079" width="6.91666666666667" style="477" customWidth="1"/>
    <col min="3080" max="3080" width="5.91666666666667" style="477" customWidth="1"/>
    <col min="3081" max="3081" width="6.41666666666667" style="477" customWidth="1"/>
    <col min="3082" max="3082" width="6.91666666666667" style="477" customWidth="1"/>
    <col min="3083" max="3083" width="5.08333333333333" style="477" customWidth="1"/>
    <col min="3084" max="3084" width="4.91666666666667" style="477" customWidth="1"/>
    <col min="3085" max="3085" width="4.5" style="477" customWidth="1"/>
    <col min="3086" max="3086" width="5.58333333333333" style="477" customWidth="1"/>
    <col min="3087" max="3088" width="8.41666666666667" style="477" customWidth="1"/>
    <col min="3089" max="3089" width="5.08333333333333" style="477" customWidth="1"/>
    <col min="3090" max="3090" width="6.58333333333333" style="477" customWidth="1"/>
    <col min="3091" max="3091" width="7.08333333333333" style="477" customWidth="1"/>
    <col min="3092" max="3092" width="9.66666666666667" style="477" customWidth="1"/>
    <col min="3093" max="3093" width="6.08333333333333" style="477" customWidth="1"/>
    <col min="3094" max="3094" width="5.66666666666667" style="477" customWidth="1"/>
    <col min="3095" max="3095" width="8.16666666666667" style="477" customWidth="1"/>
    <col min="3096" max="3096" width="7.58333333333333" style="477" customWidth="1"/>
    <col min="3097" max="3097" width="8.66666666666667" style="477" customWidth="1"/>
    <col min="3098" max="3098" width="9.08333333333333" style="477" customWidth="1"/>
    <col min="3099" max="3099" width="9" style="477" customWidth="1"/>
    <col min="3100" max="3100" width="9" style="477"/>
    <col min="3101" max="3101" width="6.66666666666667" style="477" customWidth="1"/>
    <col min="3102" max="3102" width="9" style="477"/>
    <col min="3103" max="3106" width="9" style="477" hidden="1" customWidth="1"/>
    <col min="3107" max="3109" width="13.5833333333333" style="477" customWidth="1"/>
    <col min="3110" max="3110" width="9" style="477"/>
    <col min="3111" max="3111" width="13.5833333333333" style="477" customWidth="1"/>
    <col min="3112" max="3112" width="9" style="477"/>
    <col min="3113" max="3113" width="35" style="477" customWidth="1"/>
    <col min="3114" max="3114" width="14.6666666666667" style="477" customWidth="1"/>
    <col min="3115" max="3116" width="9" style="477"/>
    <col min="3117" max="3118" width="13.1666666666667" style="477" customWidth="1"/>
    <col min="3119" max="3119" width="9" style="477"/>
    <col min="3120" max="3120" width="12.5833333333333" style="477" customWidth="1"/>
    <col min="3121" max="3121" width="9" style="477"/>
    <col min="3122" max="3122" width="13" style="477" customWidth="1"/>
    <col min="3123" max="3125" width="9" style="477"/>
    <col min="3126" max="3126" width="11.4166666666667" style="477" customWidth="1"/>
    <col min="3127" max="3127" width="11.9166666666667" style="477" customWidth="1"/>
    <col min="3128" max="3317" width="9" style="477"/>
    <col min="3318" max="3318" width="8.16666666666667" style="477" customWidth="1"/>
    <col min="3319" max="3319" width="4.08333333333333" style="477" customWidth="1"/>
    <col min="3320" max="3320" width="12.6666666666667" style="477" customWidth="1"/>
    <col min="3321" max="3321" width="6" style="477" customWidth="1"/>
    <col min="3322" max="3322" width="6.66666666666667" style="477" customWidth="1"/>
    <col min="3323" max="3325" width="4.66666666666667" style="477" customWidth="1"/>
    <col min="3326" max="3326" width="7.58333333333333" style="477" customWidth="1"/>
    <col min="3327" max="3327" width="8.91666666666667" style="477" customWidth="1"/>
    <col min="3328" max="3328" width="6.5" style="477" customWidth="1"/>
    <col min="3329" max="3330" width="5.5" style="477" customWidth="1"/>
    <col min="3331" max="3331" width="7.41666666666667" style="477" customWidth="1"/>
    <col min="3332" max="3334" width="5.08333333333333" style="477" customWidth="1"/>
    <col min="3335" max="3335" width="6.91666666666667" style="477" customWidth="1"/>
    <col min="3336" max="3336" width="5.91666666666667" style="477" customWidth="1"/>
    <col min="3337" max="3337" width="6.41666666666667" style="477" customWidth="1"/>
    <col min="3338" max="3338" width="6.91666666666667" style="477" customWidth="1"/>
    <col min="3339" max="3339" width="5.08333333333333" style="477" customWidth="1"/>
    <col min="3340" max="3340" width="4.91666666666667" style="477" customWidth="1"/>
    <col min="3341" max="3341" width="4.5" style="477" customWidth="1"/>
    <col min="3342" max="3342" width="5.58333333333333" style="477" customWidth="1"/>
    <col min="3343" max="3344" width="8.41666666666667" style="477" customWidth="1"/>
    <col min="3345" max="3345" width="5.08333333333333" style="477" customWidth="1"/>
    <col min="3346" max="3346" width="6.58333333333333" style="477" customWidth="1"/>
    <col min="3347" max="3347" width="7.08333333333333" style="477" customWidth="1"/>
    <col min="3348" max="3348" width="9.66666666666667" style="477" customWidth="1"/>
    <col min="3349" max="3349" width="6.08333333333333" style="477" customWidth="1"/>
    <col min="3350" max="3350" width="5.66666666666667" style="477" customWidth="1"/>
    <col min="3351" max="3351" width="8.16666666666667" style="477" customWidth="1"/>
    <col min="3352" max="3352" width="7.58333333333333" style="477" customWidth="1"/>
    <col min="3353" max="3353" width="8.66666666666667" style="477" customWidth="1"/>
    <col min="3354" max="3354" width="9.08333333333333" style="477" customWidth="1"/>
    <col min="3355" max="3355" width="9" style="477" customWidth="1"/>
    <col min="3356" max="3356" width="9" style="477"/>
    <col min="3357" max="3357" width="6.66666666666667" style="477" customWidth="1"/>
    <col min="3358" max="3358" width="9" style="477"/>
    <col min="3359" max="3362" width="9" style="477" hidden="1" customWidth="1"/>
    <col min="3363" max="3365" width="13.5833333333333" style="477" customWidth="1"/>
    <col min="3366" max="3366" width="9" style="477"/>
    <col min="3367" max="3367" width="13.5833333333333" style="477" customWidth="1"/>
    <col min="3368" max="3368" width="9" style="477"/>
    <col min="3369" max="3369" width="35" style="477" customWidth="1"/>
    <col min="3370" max="3370" width="14.6666666666667" style="477" customWidth="1"/>
    <col min="3371" max="3372" width="9" style="477"/>
    <col min="3373" max="3374" width="13.1666666666667" style="477" customWidth="1"/>
    <col min="3375" max="3375" width="9" style="477"/>
    <col min="3376" max="3376" width="12.5833333333333" style="477" customWidth="1"/>
    <col min="3377" max="3377" width="9" style="477"/>
    <col min="3378" max="3378" width="13" style="477" customWidth="1"/>
    <col min="3379" max="3381" width="9" style="477"/>
    <col min="3382" max="3382" width="11.4166666666667" style="477" customWidth="1"/>
    <col min="3383" max="3383" width="11.9166666666667" style="477" customWidth="1"/>
    <col min="3384" max="3573" width="9" style="477"/>
    <col min="3574" max="3574" width="8.16666666666667" style="477" customWidth="1"/>
    <col min="3575" max="3575" width="4.08333333333333" style="477" customWidth="1"/>
    <col min="3576" max="3576" width="12.6666666666667" style="477" customWidth="1"/>
    <col min="3577" max="3577" width="6" style="477" customWidth="1"/>
    <col min="3578" max="3578" width="6.66666666666667" style="477" customWidth="1"/>
    <col min="3579" max="3581" width="4.66666666666667" style="477" customWidth="1"/>
    <col min="3582" max="3582" width="7.58333333333333" style="477" customWidth="1"/>
    <col min="3583" max="3583" width="8.91666666666667" style="477" customWidth="1"/>
    <col min="3584" max="3584" width="6.5" style="477" customWidth="1"/>
    <col min="3585" max="3586" width="5.5" style="477" customWidth="1"/>
    <col min="3587" max="3587" width="7.41666666666667" style="477" customWidth="1"/>
    <col min="3588" max="3590" width="5.08333333333333" style="477" customWidth="1"/>
    <col min="3591" max="3591" width="6.91666666666667" style="477" customWidth="1"/>
    <col min="3592" max="3592" width="5.91666666666667" style="477" customWidth="1"/>
    <col min="3593" max="3593" width="6.41666666666667" style="477" customWidth="1"/>
    <col min="3594" max="3594" width="6.91666666666667" style="477" customWidth="1"/>
    <col min="3595" max="3595" width="5.08333333333333" style="477" customWidth="1"/>
    <col min="3596" max="3596" width="4.91666666666667" style="477" customWidth="1"/>
    <col min="3597" max="3597" width="4.5" style="477" customWidth="1"/>
    <col min="3598" max="3598" width="5.58333333333333" style="477" customWidth="1"/>
    <col min="3599" max="3600" width="8.41666666666667" style="477" customWidth="1"/>
    <col min="3601" max="3601" width="5.08333333333333" style="477" customWidth="1"/>
    <col min="3602" max="3602" width="6.58333333333333" style="477" customWidth="1"/>
    <col min="3603" max="3603" width="7.08333333333333" style="477" customWidth="1"/>
    <col min="3604" max="3604" width="9.66666666666667" style="477" customWidth="1"/>
    <col min="3605" max="3605" width="6.08333333333333" style="477" customWidth="1"/>
    <col min="3606" max="3606" width="5.66666666666667" style="477" customWidth="1"/>
    <col min="3607" max="3607" width="8.16666666666667" style="477" customWidth="1"/>
    <col min="3608" max="3608" width="7.58333333333333" style="477" customWidth="1"/>
    <col min="3609" max="3609" width="8.66666666666667" style="477" customWidth="1"/>
    <col min="3610" max="3610" width="9.08333333333333" style="477" customWidth="1"/>
    <col min="3611" max="3611" width="9" style="477" customWidth="1"/>
    <col min="3612" max="3612" width="9" style="477"/>
    <col min="3613" max="3613" width="6.66666666666667" style="477" customWidth="1"/>
    <col min="3614" max="3614" width="9" style="477"/>
    <col min="3615" max="3618" width="9" style="477" hidden="1" customWidth="1"/>
    <col min="3619" max="3621" width="13.5833333333333" style="477" customWidth="1"/>
    <col min="3622" max="3622" width="9" style="477"/>
    <col min="3623" max="3623" width="13.5833333333333" style="477" customWidth="1"/>
    <col min="3624" max="3624" width="9" style="477"/>
    <col min="3625" max="3625" width="35" style="477" customWidth="1"/>
    <col min="3626" max="3626" width="14.6666666666667" style="477" customWidth="1"/>
    <col min="3627" max="3628" width="9" style="477"/>
    <col min="3629" max="3630" width="13.1666666666667" style="477" customWidth="1"/>
    <col min="3631" max="3631" width="9" style="477"/>
    <col min="3632" max="3632" width="12.5833333333333" style="477" customWidth="1"/>
    <col min="3633" max="3633" width="9" style="477"/>
    <col min="3634" max="3634" width="13" style="477" customWidth="1"/>
    <col min="3635" max="3637" width="9" style="477"/>
    <col min="3638" max="3638" width="11.4166666666667" style="477" customWidth="1"/>
    <col min="3639" max="3639" width="11.9166666666667" style="477" customWidth="1"/>
    <col min="3640" max="3829" width="9" style="477"/>
    <col min="3830" max="3830" width="8.16666666666667" style="477" customWidth="1"/>
    <col min="3831" max="3831" width="4.08333333333333" style="477" customWidth="1"/>
    <col min="3832" max="3832" width="12.6666666666667" style="477" customWidth="1"/>
    <col min="3833" max="3833" width="6" style="477" customWidth="1"/>
    <col min="3834" max="3834" width="6.66666666666667" style="477" customWidth="1"/>
    <col min="3835" max="3837" width="4.66666666666667" style="477" customWidth="1"/>
    <col min="3838" max="3838" width="7.58333333333333" style="477" customWidth="1"/>
    <col min="3839" max="3839" width="8.91666666666667" style="477" customWidth="1"/>
    <col min="3840" max="3840" width="6.5" style="477" customWidth="1"/>
    <col min="3841" max="3842" width="5.5" style="477" customWidth="1"/>
    <col min="3843" max="3843" width="7.41666666666667" style="477" customWidth="1"/>
    <col min="3844" max="3846" width="5.08333333333333" style="477" customWidth="1"/>
    <col min="3847" max="3847" width="6.91666666666667" style="477" customWidth="1"/>
    <col min="3848" max="3848" width="5.91666666666667" style="477" customWidth="1"/>
    <col min="3849" max="3849" width="6.41666666666667" style="477" customWidth="1"/>
    <col min="3850" max="3850" width="6.91666666666667" style="477" customWidth="1"/>
    <col min="3851" max="3851" width="5.08333333333333" style="477" customWidth="1"/>
    <col min="3852" max="3852" width="4.91666666666667" style="477" customWidth="1"/>
    <col min="3853" max="3853" width="4.5" style="477" customWidth="1"/>
    <col min="3854" max="3854" width="5.58333333333333" style="477" customWidth="1"/>
    <col min="3855" max="3856" width="8.41666666666667" style="477" customWidth="1"/>
    <col min="3857" max="3857" width="5.08333333333333" style="477" customWidth="1"/>
    <col min="3858" max="3858" width="6.58333333333333" style="477" customWidth="1"/>
    <col min="3859" max="3859" width="7.08333333333333" style="477" customWidth="1"/>
    <col min="3860" max="3860" width="9.66666666666667" style="477" customWidth="1"/>
    <col min="3861" max="3861" width="6.08333333333333" style="477" customWidth="1"/>
    <col min="3862" max="3862" width="5.66666666666667" style="477" customWidth="1"/>
    <col min="3863" max="3863" width="8.16666666666667" style="477" customWidth="1"/>
    <col min="3864" max="3864" width="7.58333333333333" style="477" customWidth="1"/>
    <col min="3865" max="3865" width="8.66666666666667" style="477" customWidth="1"/>
    <col min="3866" max="3866" width="9.08333333333333" style="477" customWidth="1"/>
    <col min="3867" max="3867" width="9" style="477" customWidth="1"/>
    <col min="3868" max="3868" width="9" style="477"/>
    <col min="3869" max="3869" width="6.66666666666667" style="477" customWidth="1"/>
    <col min="3870" max="3870" width="9" style="477"/>
    <col min="3871" max="3874" width="9" style="477" hidden="1" customWidth="1"/>
    <col min="3875" max="3877" width="13.5833333333333" style="477" customWidth="1"/>
    <col min="3878" max="3878" width="9" style="477"/>
    <col min="3879" max="3879" width="13.5833333333333" style="477" customWidth="1"/>
    <col min="3880" max="3880" width="9" style="477"/>
    <col min="3881" max="3881" width="35" style="477" customWidth="1"/>
    <col min="3882" max="3882" width="14.6666666666667" style="477" customWidth="1"/>
    <col min="3883" max="3884" width="9" style="477"/>
    <col min="3885" max="3886" width="13.1666666666667" style="477" customWidth="1"/>
    <col min="3887" max="3887" width="9" style="477"/>
    <col min="3888" max="3888" width="12.5833333333333" style="477" customWidth="1"/>
    <col min="3889" max="3889" width="9" style="477"/>
    <col min="3890" max="3890" width="13" style="477" customWidth="1"/>
    <col min="3891" max="3893" width="9" style="477"/>
    <col min="3894" max="3894" width="11.4166666666667" style="477" customWidth="1"/>
    <col min="3895" max="3895" width="11.9166666666667" style="477" customWidth="1"/>
    <col min="3896" max="4085" width="9" style="477"/>
    <col min="4086" max="4086" width="8.16666666666667" style="477" customWidth="1"/>
    <col min="4087" max="4087" width="4.08333333333333" style="477" customWidth="1"/>
    <col min="4088" max="4088" width="12.6666666666667" style="477" customWidth="1"/>
    <col min="4089" max="4089" width="6" style="477" customWidth="1"/>
    <col min="4090" max="4090" width="6.66666666666667" style="477" customWidth="1"/>
    <col min="4091" max="4093" width="4.66666666666667" style="477" customWidth="1"/>
    <col min="4094" max="4094" width="7.58333333333333" style="477" customWidth="1"/>
    <col min="4095" max="4095" width="8.91666666666667" style="477" customWidth="1"/>
    <col min="4096" max="4096" width="6.5" style="477" customWidth="1"/>
    <col min="4097" max="4098" width="5.5" style="477" customWidth="1"/>
    <col min="4099" max="4099" width="7.41666666666667" style="477" customWidth="1"/>
    <col min="4100" max="4102" width="5.08333333333333" style="477" customWidth="1"/>
    <col min="4103" max="4103" width="6.91666666666667" style="477" customWidth="1"/>
    <col min="4104" max="4104" width="5.91666666666667" style="477" customWidth="1"/>
    <col min="4105" max="4105" width="6.41666666666667" style="477" customWidth="1"/>
    <col min="4106" max="4106" width="6.91666666666667" style="477" customWidth="1"/>
    <col min="4107" max="4107" width="5.08333333333333" style="477" customWidth="1"/>
    <col min="4108" max="4108" width="4.91666666666667" style="477" customWidth="1"/>
    <col min="4109" max="4109" width="4.5" style="477" customWidth="1"/>
    <col min="4110" max="4110" width="5.58333333333333" style="477" customWidth="1"/>
    <col min="4111" max="4112" width="8.41666666666667" style="477" customWidth="1"/>
    <col min="4113" max="4113" width="5.08333333333333" style="477" customWidth="1"/>
    <col min="4114" max="4114" width="6.58333333333333" style="477" customWidth="1"/>
    <col min="4115" max="4115" width="7.08333333333333" style="477" customWidth="1"/>
    <col min="4116" max="4116" width="9.66666666666667" style="477" customWidth="1"/>
    <col min="4117" max="4117" width="6.08333333333333" style="477" customWidth="1"/>
    <col min="4118" max="4118" width="5.66666666666667" style="477" customWidth="1"/>
    <col min="4119" max="4119" width="8.16666666666667" style="477" customWidth="1"/>
    <col min="4120" max="4120" width="7.58333333333333" style="477" customWidth="1"/>
    <col min="4121" max="4121" width="8.66666666666667" style="477" customWidth="1"/>
    <col min="4122" max="4122" width="9.08333333333333" style="477" customWidth="1"/>
    <col min="4123" max="4123" width="9" style="477" customWidth="1"/>
    <col min="4124" max="4124" width="9" style="477"/>
    <col min="4125" max="4125" width="6.66666666666667" style="477" customWidth="1"/>
    <col min="4126" max="4126" width="9" style="477"/>
    <col min="4127" max="4130" width="9" style="477" hidden="1" customWidth="1"/>
    <col min="4131" max="4133" width="13.5833333333333" style="477" customWidth="1"/>
    <col min="4134" max="4134" width="9" style="477"/>
    <col min="4135" max="4135" width="13.5833333333333" style="477" customWidth="1"/>
    <col min="4136" max="4136" width="9" style="477"/>
    <col min="4137" max="4137" width="35" style="477" customWidth="1"/>
    <col min="4138" max="4138" width="14.6666666666667" style="477" customWidth="1"/>
    <col min="4139" max="4140" width="9" style="477"/>
    <col min="4141" max="4142" width="13.1666666666667" style="477" customWidth="1"/>
    <col min="4143" max="4143" width="9" style="477"/>
    <col min="4144" max="4144" width="12.5833333333333" style="477" customWidth="1"/>
    <col min="4145" max="4145" width="9" style="477"/>
    <col min="4146" max="4146" width="13" style="477" customWidth="1"/>
    <col min="4147" max="4149" width="9" style="477"/>
    <col min="4150" max="4150" width="11.4166666666667" style="477" customWidth="1"/>
    <col min="4151" max="4151" width="11.9166666666667" style="477" customWidth="1"/>
    <col min="4152" max="4341" width="9" style="477"/>
    <col min="4342" max="4342" width="8.16666666666667" style="477" customWidth="1"/>
    <col min="4343" max="4343" width="4.08333333333333" style="477" customWidth="1"/>
    <col min="4344" max="4344" width="12.6666666666667" style="477" customWidth="1"/>
    <col min="4345" max="4345" width="6" style="477" customWidth="1"/>
    <col min="4346" max="4346" width="6.66666666666667" style="477" customWidth="1"/>
    <col min="4347" max="4349" width="4.66666666666667" style="477" customWidth="1"/>
    <col min="4350" max="4350" width="7.58333333333333" style="477" customWidth="1"/>
    <col min="4351" max="4351" width="8.91666666666667" style="477" customWidth="1"/>
    <col min="4352" max="4352" width="6.5" style="477" customWidth="1"/>
    <col min="4353" max="4354" width="5.5" style="477" customWidth="1"/>
    <col min="4355" max="4355" width="7.41666666666667" style="477" customWidth="1"/>
    <col min="4356" max="4358" width="5.08333333333333" style="477" customWidth="1"/>
    <col min="4359" max="4359" width="6.91666666666667" style="477" customWidth="1"/>
    <col min="4360" max="4360" width="5.91666666666667" style="477" customWidth="1"/>
    <col min="4361" max="4361" width="6.41666666666667" style="477" customWidth="1"/>
    <col min="4362" max="4362" width="6.91666666666667" style="477" customWidth="1"/>
    <col min="4363" max="4363" width="5.08333333333333" style="477" customWidth="1"/>
    <col min="4364" max="4364" width="4.91666666666667" style="477" customWidth="1"/>
    <col min="4365" max="4365" width="4.5" style="477" customWidth="1"/>
    <col min="4366" max="4366" width="5.58333333333333" style="477" customWidth="1"/>
    <col min="4367" max="4368" width="8.41666666666667" style="477" customWidth="1"/>
    <col min="4369" max="4369" width="5.08333333333333" style="477" customWidth="1"/>
    <col min="4370" max="4370" width="6.58333333333333" style="477" customWidth="1"/>
    <col min="4371" max="4371" width="7.08333333333333" style="477" customWidth="1"/>
    <col min="4372" max="4372" width="9.66666666666667" style="477" customWidth="1"/>
    <col min="4373" max="4373" width="6.08333333333333" style="477" customWidth="1"/>
    <col min="4374" max="4374" width="5.66666666666667" style="477" customWidth="1"/>
    <col min="4375" max="4375" width="8.16666666666667" style="477" customWidth="1"/>
    <col min="4376" max="4376" width="7.58333333333333" style="477" customWidth="1"/>
    <col min="4377" max="4377" width="8.66666666666667" style="477" customWidth="1"/>
    <col min="4378" max="4378" width="9.08333333333333" style="477" customWidth="1"/>
    <col min="4379" max="4379" width="9" style="477" customWidth="1"/>
    <col min="4380" max="4380" width="9" style="477"/>
    <col min="4381" max="4381" width="6.66666666666667" style="477" customWidth="1"/>
    <col min="4382" max="4382" width="9" style="477"/>
    <col min="4383" max="4386" width="9" style="477" hidden="1" customWidth="1"/>
    <col min="4387" max="4389" width="13.5833333333333" style="477" customWidth="1"/>
    <col min="4390" max="4390" width="9" style="477"/>
    <col min="4391" max="4391" width="13.5833333333333" style="477" customWidth="1"/>
    <col min="4392" max="4392" width="9" style="477"/>
    <col min="4393" max="4393" width="35" style="477" customWidth="1"/>
    <col min="4394" max="4394" width="14.6666666666667" style="477" customWidth="1"/>
    <col min="4395" max="4396" width="9" style="477"/>
    <col min="4397" max="4398" width="13.1666666666667" style="477" customWidth="1"/>
    <col min="4399" max="4399" width="9" style="477"/>
    <col min="4400" max="4400" width="12.5833333333333" style="477" customWidth="1"/>
    <col min="4401" max="4401" width="9" style="477"/>
    <col min="4402" max="4402" width="13" style="477" customWidth="1"/>
    <col min="4403" max="4405" width="9" style="477"/>
    <col min="4406" max="4406" width="11.4166666666667" style="477" customWidth="1"/>
    <col min="4407" max="4407" width="11.9166666666667" style="477" customWidth="1"/>
    <col min="4408" max="4597" width="9" style="477"/>
    <col min="4598" max="4598" width="8.16666666666667" style="477" customWidth="1"/>
    <col min="4599" max="4599" width="4.08333333333333" style="477" customWidth="1"/>
    <col min="4600" max="4600" width="12.6666666666667" style="477" customWidth="1"/>
    <col min="4601" max="4601" width="6" style="477" customWidth="1"/>
    <col min="4602" max="4602" width="6.66666666666667" style="477" customWidth="1"/>
    <col min="4603" max="4605" width="4.66666666666667" style="477" customWidth="1"/>
    <col min="4606" max="4606" width="7.58333333333333" style="477" customWidth="1"/>
    <col min="4607" max="4607" width="8.91666666666667" style="477" customWidth="1"/>
    <col min="4608" max="4608" width="6.5" style="477" customWidth="1"/>
    <col min="4609" max="4610" width="5.5" style="477" customWidth="1"/>
    <col min="4611" max="4611" width="7.41666666666667" style="477" customWidth="1"/>
    <col min="4612" max="4614" width="5.08333333333333" style="477" customWidth="1"/>
    <col min="4615" max="4615" width="6.91666666666667" style="477" customWidth="1"/>
    <col min="4616" max="4616" width="5.91666666666667" style="477" customWidth="1"/>
    <col min="4617" max="4617" width="6.41666666666667" style="477" customWidth="1"/>
    <col min="4618" max="4618" width="6.91666666666667" style="477" customWidth="1"/>
    <col min="4619" max="4619" width="5.08333333333333" style="477" customWidth="1"/>
    <col min="4620" max="4620" width="4.91666666666667" style="477" customWidth="1"/>
    <col min="4621" max="4621" width="4.5" style="477" customWidth="1"/>
    <col min="4622" max="4622" width="5.58333333333333" style="477" customWidth="1"/>
    <col min="4623" max="4624" width="8.41666666666667" style="477" customWidth="1"/>
    <col min="4625" max="4625" width="5.08333333333333" style="477" customWidth="1"/>
    <col min="4626" max="4626" width="6.58333333333333" style="477" customWidth="1"/>
    <col min="4627" max="4627" width="7.08333333333333" style="477" customWidth="1"/>
    <col min="4628" max="4628" width="9.66666666666667" style="477" customWidth="1"/>
    <col min="4629" max="4629" width="6.08333333333333" style="477" customWidth="1"/>
    <col min="4630" max="4630" width="5.66666666666667" style="477" customWidth="1"/>
    <col min="4631" max="4631" width="8.16666666666667" style="477" customWidth="1"/>
    <col min="4632" max="4632" width="7.58333333333333" style="477" customWidth="1"/>
    <col min="4633" max="4633" width="8.66666666666667" style="477" customWidth="1"/>
    <col min="4634" max="4634" width="9.08333333333333" style="477" customWidth="1"/>
    <col min="4635" max="4635" width="9" style="477" customWidth="1"/>
    <col min="4636" max="4636" width="9" style="477"/>
    <col min="4637" max="4637" width="6.66666666666667" style="477" customWidth="1"/>
    <col min="4638" max="4638" width="9" style="477"/>
    <col min="4639" max="4642" width="9" style="477" hidden="1" customWidth="1"/>
    <col min="4643" max="4645" width="13.5833333333333" style="477" customWidth="1"/>
    <col min="4646" max="4646" width="9" style="477"/>
    <col min="4647" max="4647" width="13.5833333333333" style="477" customWidth="1"/>
    <col min="4648" max="4648" width="9" style="477"/>
    <col min="4649" max="4649" width="35" style="477" customWidth="1"/>
    <col min="4650" max="4650" width="14.6666666666667" style="477" customWidth="1"/>
    <col min="4651" max="4652" width="9" style="477"/>
    <col min="4653" max="4654" width="13.1666666666667" style="477" customWidth="1"/>
    <col min="4655" max="4655" width="9" style="477"/>
    <col min="4656" max="4656" width="12.5833333333333" style="477" customWidth="1"/>
    <col min="4657" max="4657" width="9" style="477"/>
    <col min="4658" max="4658" width="13" style="477" customWidth="1"/>
    <col min="4659" max="4661" width="9" style="477"/>
    <col min="4662" max="4662" width="11.4166666666667" style="477" customWidth="1"/>
    <col min="4663" max="4663" width="11.9166666666667" style="477" customWidth="1"/>
    <col min="4664" max="4853" width="9" style="477"/>
    <col min="4854" max="4854" width="8.16666666666667" style="477" customWidth="1"/>
    <col min="4855" max="4855" width="4.08333333333333" style="477" customWidth="1"/>
    <col min="4856" max="4856" width="12.6666666666667" style="477" customWidth="1"/>
    <col min="4857" max="4857" width="6" style="477" customWidth="1"/>
    <col min="4858" max="4858" width="6.66666666666667" style="477" customWidth="1"/>
    <col min="4859" max="4861" width="4.66666666666667" style="477" customWidth="1"/>
    <col min="4862" max="4862" width="7.58333333333333" style="477" customWidth="1"/>
    <col min="4863" max="4863" width="8.91666666666667" style="477" customWidth="1"/>
    <col min="4864" max="4864" width="6.5" style="477" customWidth="1"/>
    <col min="4865" max="4866" width="5.5" style="477" customWidth="1"/>
    <col min="4867" max="4867" width="7.41666666666667" style="477" customWidth="1"/>
    <col min="4868" max="4870" width="5.08333333333333" style="477" customWidth="1"/>
    <col min="4871" max="4871" width="6.91666666666667" style="477" customWidth="1"/>
    <col min="4872" max="4872" width="5.91666666666667" style="477" customWidth="1"/>
    <col min="4873" max="4873" width="6.41666666666667" style="477" customWidth="1"/>
    <col min="4874" max="4874" width="6.91666666666667" style="477" customWidth="1"/>
    <col min="4875" max="4875" width="5.08333333333333" style="477" customWidth="1"/>
    <col min="4876" max="4876" width="4.91666666666667" style="477" customWidth="1"/>
    <col min="4877" max="4877" width="4.5" style="477" customWidth="1"/>
    <col min="4878" max="4878" width="5.58333333333333" style="477" customWidth="1"/>
    <col min="4879" max="4880" width="8.41666666666667" style="477" customWidth="1"/>
    <col min="4881" max="4881" width="5.08333333333333" style="477" customWidth="1"/>
    <col min="4882" max="4882" width="6.58333333333333" style="477" customWidth="1"/>
    <col min="4883" max="4883" width="7.08333333333333" style="477" customWidth="1"/>
    <col min="4884" max="4884" width="9.66666666666667" style="477" customWidth="1"/>
    <col min="4885" max="4885" width="6.08333333333333" style="477" customWidth="1"/>
    <col min="4886" max="4886" width="5.66666666666667" style="477" customWidth="1"/>
    <col min="4887" max="4887" width="8.16666666666667" style="477" customWidth="1"/>
    <col min="4888" max="4888" width="7.58333333333333" style="477" customWidth="1"/>
    <col min="4889" max="4889" width="8.66666666666667" style="477" customWidth="1"/>
    <col min="4890" max="4890" width="9.08333333333333" style="477" customWidth="1"/>
    <col min="4891" max="4891" width="9" style="477" customWidth="1"/>
    <col min="4892" max="4892" width="9" style="477"/>
    <col min="4893" max="4893" width="6.66666666666667" style="477" customWidth="1"/>
    <col min="4894" max="4894" width="9" style="477"/>
    <col min="4895" max="4898" width="9" style="477" hidden="1" customWidth="1"/>
    <col min="4899" max="4901" width="13.5833333333333" style="477" customWidth="1"/>
    <col min="4902" max="4902" width="9" style="477"/>
    <col min="4903" max="4903" width="13.5833333333333" style="477" customWidth="1"/>
    <col min="4904" max="4904" width="9" style="477"/>
    <col min="4905" max="4905" width="35" style="477" customWidth="1"/>
    <col min="4906" max="4906" width="14.6666666666667" style="477" customWidth="1"/>
    <col min="4907" max="4908" width="9" style="477"/>
    <col min="4909" max="4910" width="13.1666666666667" style="477" customWidth="1"/>
    <col min="4911" max="4911" width="9" style="477"/>
    <col min="4912" max="4912" width="12.5833333333333" style="477" customWidth="1"/>
    <col min="4913" max="4913" width="9" style="477"/>
    <col min="4914" max="4914" width="13" style="477" customWidth="1"/>
    <col min="4915" max="4917" width="9" style="477"/>
    <col min="4918" max="4918" width="11.4166666666667" style="477" customWidth="1"/>
    <col min="4919" max="4919" width="11.9166666666667" style="477" customWidth="1"/>
    <col min="4920" max="5109" width="9" style="477"/>
    <col min="5110" max="5110" width="8.16666666666667" style="477" customWidth="1"/>
    <col min="5111" max="5111" width="4.08333333333333" style="477" customWidth="1"/>
    <col min="5112" max="5112" width="12.6666666666667" style="477" customWidth="1"/>
    <col min="5113" max="5113" width="6" style="477" customWidth="1"/>
    <col min="5114" max="5114" width="6.66666666666667" style="477" customWidth="1"/>
    <col min="5115" max="5117" width="4.66666666666667" style="477" customWidth="1"/>
    <col min="5118" max="5118" width="7.58333333333333" style="477" customWidth="1"/>
    <col min="5119" max="5119" width="8.91666666666667" style="477" customWidth="1"/>
    <col min="5120" max="5120" width="6.5" style="477" customWidth="1"/>
    <col min="5121" max="5122" width="5.5" style="477" customWidth="1"/>
    <col min="5123" max="5123" width="7.41666666666667" style="477" customWidth="1"/>
    <col min="5124" max="5126" width="5.08333333333333" style="477" customWidth="1"/>
    <col min="5127" max="5127" width="6.91666666666667" style="477" customWidth="1"/>
    <col min="5128" max="5128" width="5.91666666666667" style="477" customWidth="1"/>
    <col min="5129" max="5129" width="6.41666666666667" style="477" customWidth="1"/>
    <col min="5130" max="5130" width="6.91666666666667" style="477" customWidth="1"/>
    <col min="5131" max="5131" width="5.08333333333333" style="477" customWidth="1"/>
    <col min="5132" max="5132" width="4.91666666666667" style="477" customWidth="1"/>
    <col min="5133" max="5133" width="4.5" style="477" customWidth="1"/>
    <col min="5134" max="5134" width="5.58333333333333" style="477" customWidth="1"/>
    <col min="5135" max="5136" width="8.41666666666667" style="477" customWidth="1"/>
    <col min="5137" max="5137" width="5.08333333333333" style="477" customWidth="1"/>
    <col min="5138" max="5138" width="6.58333333333333" style="477" customWidth="1"/>
    <col min="5139" max="5139" width="7.08333333333333" style="477" customWidth="1"/>
    <col min="5140" max="5140" width="9.66666666666667" style="477" customWidth="1"/>
    <col min="5141" max="5141" width="6.08333333333333" style="477" customWidth="1"/>
    <col min="5142" max="5142" width="5.66666666666667" style="477" customWidth="1"/>
    <col min="5143" max="5143" width="8.16666666666667" style="477" customWidth="1"/>
    <col min="5144" max="5144" width="7.58333333333333" style="477" customWidth="1"/>
    <col min="5145" max="5145" width="8.66666666666667" style="477" customWidth="1"/>
    <col min="5146" max="5146" width="9.08333333333333" style="477" customWidth="1"/>
    <col min="5147" max="5147" width="9" style="477" customWidth="1"/>
    <col min="5148" max="5148" width="9" style="477"/>
    <col min="5149" max="5149" width="6.66666666666667" style="477" customWidth="1"/>
    <col min="5150" max="5150" width="9" style="477"/>
    <col min="5151" max="5154" width="9" style="477" hidden="1" customWidth="1"/>
    <col min="5155" max="5157" width="13.5833333333333" style="477" customWidth="1"/>
    <col min="5158" max="5158" width="9" style="477"/>
    <col min="5159" max="5159" width="13.5833333333333" style="477" customWidth="1"/>
    <col min="5160" max="5160" width="9" style="477"/>
    <col min="5161" max="5161" width="35" style="477" customWidth="1"/>
    <col min="5162" max="5162" width="14.6666666666667" style="477" customWidth="1"/>
    <col min="5163" max="5164" width="9" style="477"/>
    <col min="5165" max="5166" width="13.1666666666667" style="477" customWidth="1"/>
    <col min="5167" max="5167" width="9" style="477"/>
    <col min="5168" max="5168" width="12.5833333333333" style="477" customWidth="1"/>
    <col min="5169" max="5169" width="9" style="477"/>
    <col min="5170" max="5170" width="13" style="477" customWidth="1"/>
    <col min="5171" max="5173" width="9" style="477"/>
    <col min="5174" max="5174" width="11.4166666666667" style="477" customWidth="1"/>
    <col min="5175" max="5175" width="11.9166666666667" style="477" customWidth="1"/>
    <col min="5176" max="5365" width="9" style="477"/>
    <col min="5366" max="5366" width="8.16666666666667" style="477" customWidth="1"/>
    <col min="5367" max="5367" width="4.08333333333333" style="477" customWidth="1"/>
    <col min="5368" max="5368" width="12.6666666666667" style="477" customWidth="1"/>
    <col min="5369" max="5369" width="6" style="477" customWidth="1"/>
    <col min="5370" max="5370" width="6.66666666666667" style="477" customWidth="1"/>
    <col min="5371" max="5373" width="4.66666666666667" style="477" customWidth="1"/>
    <col min="5374" max="5374" width="7.58333333333333" style="477" customWidth="1"/>
    <col min="5375" max="5375" width="8.91666666666667" style="477" customWidth="1"/>
    <col min="5376" max="5376" width="6.5" style="477" customWidth="1"/>
    <col min="5377" max="5378" width="5.5" style="477" customWidth="1"/>
    <col min="5379" max="5379" width="7.41666666666667" style="477" customWidth="1"/>
    <col min="5380" max="5382" width="5.08333333333333" style="477" customWidth="1"/>
    <col min="5383" max="5383" width="6.91666666666667" style="477" customWidth="1"/>
    <col min="5384" max="5384" width="5.91666666666667" style="477" customWidth="1"/>
    <col min="5385" max="5385" width="6.41666666666667" style="477" customWidth="1"/>
    <col min="5386" max="5386" width="6.91666666666667" style="477" customWidth="1"/>
    <col min="5387" max="5387" width="5.08333333333333" style="477" customWidth="1"/>
    <col min="5388" max="5388" width="4.91666666666667" style="477" customWidth="1"/>
    <col min="5389" max="5389" width="4.5" style="477" customWidth="1"/>
    <col min="5390" max="5390" width="5.58333333333333" style="477" customWidth="1"/>
    <col min="5391" max="5392" width="8.41666666666667" style="477" customWidth="1"/>
    <col min="5393" max="5393" width="5.08333333333333" style="477" customWidth="1"/>
    <col min="5394" max="5394" width="6.58333333333333" style="477" customWidth="1"/>
    <col min="5395" max="5395" width="7.08333333333333" style="477" customWidth="1"/>
    <col min="5396" max="5396" width="9.66666666666667" style="477" customWidth="1"/>
    <col min="5397" max="5397" width="6.08333333333333" style="477" customWidth="1"/>
    <col min="5398" max="5398" width="5.66666666666667" style="477" customWidth="1"/>
    <col min="5399" max="5399" width="8.16666666666667" style="477" customWidth="1"/>
    <col min="5400" max="5400" width="7.58333333333333" style="477" customWidth="1"/>
    <col min="5401" max="5401" width="8.66666666666667" style="477" customWidth="1"/>
    <col min="5402" max="5402" width="9.08333333333333" style="477" customWidth="1"/>
    <col min="5403" max="5403" width="9" style="477" customWidth="1"/>
    <col min="5404" max="5404" width="9" style="477"/>
    <col min="5405" max="5405" width="6.66666666666667" style="477" customWidth="1"/>
    <col min="5406" max="5406" width="9" style="477"/>
    <col min="5407" max="5410" width="9" style="477" hidden="1" customWidth="1"/>
    <col min="5411" max="5413" width="13.5833333333333" style="477" customWidth="1"/>
    <col min="5414" max="5414" width="9" style="477"/>
    <col min="5415" max="5415" width="13.5833333333333" style="477" customWidth="1"/>
    <col min="5416" max="5416" width="9" style="477"/>
    <col min="5417" max="5417" width="35" style="477" customWidth="1"/>
    <col min="5418" max="5418" width="14.6666666666667" style="477" customWidth="1"/>
    <col min="5419" max="5420" width="9" style="477"/>
    <col min="5421" max="5422" width="13.1666666666667" style="477" customWidth="1"/>
    <col min="5423" max="5423" width="9" style="477"/>
    <col min="5424" max="5424" width="12.5833333333333" style="477" customWidth="1"/>
    <col min="5425" max="5425" width="9" style="477"/>
    <col min="5426" max="5426" width="13" style="477" customWidth="1"/>
    <col min="5427" max="5429" width="9" style="477"/>
    <col min="5430" max="5430" width="11.4166666666667" style="477" customWidth="1"/>
    <col min="5431" max="5431" width="11.9166666666667" style="477" customWidth="1"/>
    <col min="5432" max="5621" width="9" style="477"/>
    <col min="5622" max="5622" width="8.16666666666667" style="477" customWidth="1"/>
    <col min="5623" max="5623" width="4.08333333333333" style="477" customWidth="1"/>
    <col min="5624" max="5624" width="12.6666666666667" style="477" customWidth="1"/>
    <col min="5625" max="5625" width="6" style="477" customWidth="1"/>
    <col min="5626" max="5626" width="6.66666666666667" style="477" customWidth="1"/>
    <col min="5627" max="5629" width="4.66666666666667" style="477" customWidth="1"/>
    <col min="5630" max="5630" width="7.58333333333333" style="477" customWidth="1"/>
    <col min="5631" max="5631" width="8.91666666666667" style="477" customWidth="1"/>
    <col min="5632" max="5632" width="6.5" style="477" customWidth="1"/>
    <col min="5633" max="5634" width="5.5" style="477" customWidth="1"/>
    <col min="5635" max="5635" width="7.41666666666667" style="477" customWidth="1"/>
    <col min="5636" max="5638" width="5.08333333333333" style="477" customWidth="1"/>
    <col min="5639" max="5639" width="6.91666666666667" style="477" customWidth="1"/>
    <col min="5640" max="5640" width="5.91666666666667" style="477" customWidth="1"/>
    <col min="5641" max="5641" width="6.41666666666667" style="477" customWidth="1"/>
    <col min="5642" max="5642" width="6.91666666666667" style="477" customWidth="1"/>
    <col min="5643" max="5643" width="5.08333333333333" style="477" customWidth="1"/>
    <col min="5644" max="5644" width="4.91666666666667" style="477" customWidth="1"/>
    <col min="5645" max="5645" width="4.5" style="477" customWidth="1"/>
    <col min="5646" max="5646" width="5.58333333333333" style="477" customWidth="1"/>
    <col min="5647" max="5648" width="8.41666666666667" style="477" customWidth="1"/>
    <col min="5649" max="5649" width="5.08333333333333" style="477" customWidth="1"/>
    <col min="5650" max="5650" width="6.58333333333333" style="477" customWidth="1"/>
    <col min="5651" max="5651" width="7.08333333333333" style="477" customWidth="1"/>
    <col min="5652" max="5652" width="9.66666666666667" style="477" customWidth="1"/>
    <col min="5653" max="5653" width="6.08333333333333" style="477" customWidth="1"/>
    <col min="5654" max="5654" width="5.66666666666667" style="477" customWidth="1"/>
    <col min="5655" max="5655" width="8.16666666666667" style="477" customWidth="1"/>
    <col min="5656" max="5656" width="7.58333333333333" style="477" customWidth="1"/>
    <col min="5657" max="5657" width="8.66666666666667" style="477" customWidth="1"/>
    <col min="5658" max="5658" width="9.08333333333333" style="477" customWidth="1"/>
    <col min="5659" max="5659" width="9" style="477" customWidth="1"/>
    <col min="5660" max="5660" width="9" style="477"/>
    <col min="5661" max="5661" width="6.66666666666667" style="477" customWidth="1"/>
    <col min="5662" max="5662" width="9" style="477"/>
    <col min="5663" max="5666" width="9" style="477" hidden="1" customWidth="1"/>
    <col min="5667" max="5669" width="13.5833333333333" style="477" customWidth="1"/>
    <col min="5670" max="5670" width="9" style="477"/>
    <col min="5671" max="5671" width="13.5833333333333" style="477" customWidth="1"/>
    <col min="5672" max="5672" width="9" style="477"/>
    <col min="5673" max="5673" width="35" style="477" customWidth="1"/>
    <col min="5674" max="5674" width="14.6666666666667" style="477" customWidth="1"/>
    <col min="5675" max="5676" width="9" style="477"/>
    <col min="5677" max="5678" width="13.1666666666667" style="477" customWidth="1"/>
    <col min="5679" max="5679" width="9" style="477"/>
    <col min="5680" max="5680" width="12.5833333333333" style="477" customWidth="1"/>
    <col min="5681" max="5681" width="9" style="477"/>
    <col min="5682" max="5682" width="13" style="477" customWidth="1"/>
    <col min="5683" max="5685" width="9" style="477"/>
    <col min="5686" max="5686" width="11.4166666666667" style="477" customWidth="1"/>
    <col min="5687" max="5687" width="11.9166666666667" style="477" customWidth="1"/>
    <col min="5688" max="5877" width="9" style="477"/>
    <col min="5878" max="5878" width="8.16666666666667" style="477" customWidth="1"/>
    <col min="5879" max="5879" width="4.08333333333333" style="477" customWidth="1"/>
    <col min="5880" max="5880" width="12.6666666666667" style="477" customWidth="1"/>
    <col min="5881" max="5881" width="6" style="477" customWidth="1"/>
    <col min="5882" max="5882" width="6.66666666666667" style="477" customWidth="1"/>
    <col min="5883" max="5885" width="4.66666666666667" style="477" customWidth="1"/>
    <col min="5886" max="5886" width="7.58333333333333" style="477" customWidth="1"/>
    <col min="5887" max="5887" width="8.91666666666667" style="477" customWidth="1"/>
    <col min="5888" max="5888" width="6.5" style="477" customWidth="1"/>
    <col min="5889" max="5890" width="5.5" style="477" customWidth="1"/>
    <col min="5891" max="5891" width="7.41666666666667" style="477" customWidth="1"/>
    <col min="5892" max="5894" width="5.08333333333333" style="477" customWidth="1"/>
    <col min="5895" max="5895" width="6.91666666666667" style="477" customWidth="1"/>
    <col min="5896" max="5896" width="5.91666666666667" style="477" customWidth="1"/>
    <col min="5897" max="5897" width="6.41666666666667" style="477" customWidth="1"/>
    <col min="5898" max="5898" width="6.91666666666667" style="477" customWidth="1"/>
    <col min="5899" max="5899" width="5.08333333333333" style="477" customWidth="1"/>
    <col min="5900" max="5900" width="4.91666666666667" style="477" customWidth="1"/>
    <col min="5901" max="5901" width="4.5" style="477" customWidth="1"/>
    <col min="5902" max="5902" width="5.58333333333333" style="477" customWidth="1"/>
    <col min="5903" max="5904" width="8.41666666666667" style="477" customWidth="1"/>
    <col min="5905" max="5905" width="5.08333333333333" style="477" customWidth="1"/>
    <col min="5906" max="5906" width="6.58333333333333" style="477" customWidth="1"/>
    <col min="5907" max="5907" width="7.08333333333333" style="477" customWidth="1"/>
    <col min="5908" max="5908" width="9.66666666666667" style="477" customWidth="1"/>
    <col min="5909" max="5909" width="6.08333333333333" style="477" customWidth="1"/>
    <col min="5910" max="5910" width="5.66666666666667" style="477" customWidth="1"/>
    <col min="5911" max="5911" width="8.16666666666667" style="477" customWidth="1"/>
    <col min="5912" max="5912" width="7.58333333333333" style="477" customWidth="1"/>
    <col min="5913" max="5913" width="8.66666666666667" style="477" customWidth="1"/>
    <col min="5914" max="5914" width="9.08333333333333" style="477" customWidth="1"/>
    <col min="5915" max="5915" width="9" style="477" customWidth="1"/>
    <col min="5916" max="5916" width="9" style="477"/>
    <col min="5917" max="5917" width="6.66666666666667" style="477" customWidth="1"/>
    <col min="5918" max="5918" width="9" style="477"/>
    <col min="5919" max="5922" width="9" style="477" hidden="1" customWidth="1"/>
    <col min="5923" max="5925" width="13.5833333333333" style="477" customWidth="1"/>
    <col min="5926" max="5926" width="9" style="477"/>
    <col min="5927" max="5927" width="13.5833333333333" style="477" customWidth="1"/>
    <col min="5928" max="5928" width="9" style="477"/>
    <col min="5929" max="5929" width="35" style="477" customWidth="1"/>
    <col min="5930" max="5930" width="14.6666666666667" style="477" customWidth="1"/>
    <col min="5931" max="5932" width="9" style="477"/>
    <col min="5933" max="5934" width="13.1666666666667" style="477" customWidth="1"/>
    <col min="5935" max="5935" width="9" style="477"/>
    <col min="5936" max="5936" width="12.5833333333333" style="477" customWidth="1"/>
    <col min="5937" max="5937" width="9" style="477"/>
    <col min="5938" max="5938" width="13" style="477" customWidth="1"/>
    <col min="5939" max="5941" width="9" style="477"/>
    <col min="5942" max="5942" width="11.4166666666667" style="477" customWidth="1"/>
    <col min="5943" max="5943" width="11.9166666666667" style="477" customWidth="1"/>
    <col min="5944" max="6133" width="9" style="477"/>
    <col min="6134" max="6134" width="8.16666666666667" style="477" customWidth="1"/>
    <col min="6135" max="6135" width="4.08333333333333" style="477" customWidth="1"/>
    <col min="6136" max="6136" width="12.6666666666667" style="477" customWidth="1"/>
    <col min="6137" max="6137" width="6" style="477" customWidth="1"/>
    <col min="6138" max="6138" width="6.66666666666667" style="477" customWidth="1"/>
    <col min="6139" max="6141" width="4.66666666666667" style="477" customWidth="1"/>
    <col min="6142" max="6142" width="7.58333333333333" style="477" customWidth="1"/>
    <col min="6143" max="6143" width="8.91666666666667" style="477" customWidth="1"/>
    <col min="6144" max="6144" width="6.5" style="477" customWidth="1"/>
    <col min="6145" max="6146" width="5.5" style="477" customWidth="1"/>
    <col min="6147" max="6147" width="7.41666666666667" style="477" customWidth="1"/>
    <col min="6148" max="6150" width="5.08333333333333" style="477" customWidth="1"/>
    <col min="6151" max="6151" width="6.91666666666667" style="477" customWidth="1"/>
    <col min="6152" max="6152" width="5.91666666666667" style="477" customWidth="1"/>
    <col min="6153" max="6153" width="6.41666666666667" style="477" customWidth="1"/>
    <col min="6154" max="6154" width="6.91666666666667" style="477" customWidth="1"/>
    <col min="6155" max="6155" width="5.08333333333333" style="477" customWidth="1"/>
    <col min="6156" max="6156" width="4.91666666666667" style="477" customWidth="1"/>
    <col min="6157" max="6157" width="4.5" style="477" customWidth="1"/>
    <col min="6158" max="6158" width="5.58333333333333" style="477" customWidth="1"/>
    <col min="6159" max="6160" width="8.41666666666667" style="477" customWidth="1"/>
    <col min="6161" max="6161" width="5.08333333333333" style="477" customWidth="1"/>
    <col min="6162" max="6162" width="6.58333333333333" style="477" customWidth="1"/>
    <col min="6163" max="6163" width="7.08333333333333" style="477" customWidth="1"/>
    <col min="6164" max="6164" width="9.66666666666667" style="477" customWidth="1"/>
    <col min="6165" max="6165" width="6.08333333333333" style="477" customWidth="1"/>
    <col min="6166" max="6166" width="5.66666666666667" style="477" customWidth="1"/>
    <col min="6167" max="6167" width="8.16666666666667" style="477" customWidth="1"/>
    <col min="6168" max="6168" width="7.58333333333333" style="477" customWidth="1"/>
    <col min="6169" max="6169" width="8.66666666666667" style="477" customWidth="1"/>
    <col min="6170" max="6170" width="9.08333333333333" style="477" customWidth="1"/>
    <col min="6171" max="6171" width="9" style="477" customWidth="1"/>
    <col min="6172" max="6172" width="9" style="477"/>
    <col min="6173" max="6173" width="6.66666666666667" style="477" customWidth="1"/>
    <col min="6174" max="6174" width="9" style="477"/>
    <col min="6175" max="6178" width="9" style="477" hidden="1" customWidth="1"/>
    <col min="6179" max="6181" width="13.5833333333333" style="477" customWidth="1"/>
    <col min="6182" max="6182" width="9" style="477"/>
    <col min="6183" max="6183" width="13.5833333333333" style="477" customWidth="1"/>
    <col min="6184" max="6184" width="9" style="477"/>
    <col min="6185" max="6185" width="35" style="477" customWidth="1"/>
    <col min="6186" max="6186" width="14.6666666666667" style="477" customWidth="1"/>
    <col min="6187" max="6188" width="9" style="477"/>
    <col min="6189" max="6190" width="13.1666666666667" style="477" customWidth="1"/>
    <col min="6191" max="6191" width="9" style="477"/>
    <col min="6192" max="6192" width="12.5833333333333" style="477" customWidth="1"/>
    <col min="6193" max="6193" width="9" style="477"/>
    <col min="6194" max="6194" width="13" style="477" customWidth="1"/>
    <col min="6195" max="6197" width="9" style="477"/>
    <col min="6198" max="6198" width="11.4166666666667" style="477" customWidth="1"/>
    <col min="6199" max="6199" width="11.9166666666667" style="477" customWidth="1"/>
    <col min="6200" max="6389" width="9" style="477"/>
    <col min="6390" max="6390" width="8.16666666666667" style="477" customWidth="1"/>
    <col min="6391" max="6391" width="4.08333333333333" style="477" customWidth="1"/>
    <col min="6392" max="6392" width="12.6666666666667" style="477" customWidth="1"/>
    <col min="6393" max="6393" width="6" style="477" customWidth="1"/>
    <col min="6394" max="6394" width="6.66666666666667" style="477" customWidth="1"/>
    <col min="6395" max="6397" width="4.66666666666667" style="477" customWidth="1"/>
    <col min="6398" max="6398" width="7.58333333333333" style="477" customWidth="1"/>
    <col min="6399" max="6399" width="8.91666666666667" style="477" customWidth="1"/>
    <col min="6400" max="6400" width="6.5" style="477" customWidth="1"/>
    <col min="6401" max="6402" width="5.5" style="477" customWidth="1"/>
    <col min="6403" max="6403" width="7.41666666666667" style="477" customWidth="1"/>
    <col min="6404" max="6406" width="5.08333333333333" style="477" customWidth="1"/>
    <col min="6407" max="6407" width="6.91666666666667" style="477" customWidth="1"/>
    <col min="6408" max="6408" width="5.91666666666667" style="477" customWidth="1"/>
    <col min="6409" max="6409" width="6.41666666666667" style="477" customWidth="1"/>
    <col min="6410" max="6410" width="6.91666666666667" style="477" customWidth="1"/>
    <col min="6411" max="6411" width="5.08333333333333" style="477" customWidth="1"/>
    <col min="6412" max="6412" width="4.91666666666667" style="477" customWidth="1"/>
    <col min="6413" max="6413" width="4.5" style="477" customWidth="1"/>
    <col min="6414" max="6414" width="5.58333333333333" style="477" customWidth="1"/>
    <col min="6415" max="6416" width="8.41666666666667" style="477" customWidth="1"/>
    <col min="6417" max="6417" width="5.08333333333333" style="477" customWidth="1"/>
    <col min="6418" max="6418" width="6.58333333333333" style="477" customWidth="1"/>
    <col min="6419" max="6419" width="7.08333333333333" style="477" customWidth="1"/>
    <col min="6420" max="6420" width="9.66666666666667" style="477" customWidth="1"/>
    <col min="6421" max="6421" width="6.08333333333333" style="477" customWidth="1"/>
    <col min="6422" max="6422" width="5.66666666666667" style="477" customWidth="1"/>
    <col min="6423" max="6423" width="8.16666666666667" style="477" customWidth="1"/>
    <col min="6424" max="6424" width="7.58333333333333" style="477" customWidth="1"/>
    <col min="6425" max="6425" width="8.66666666666667" style="477" customWidth="1"/>
    <col min="6426" max="6426" width="9.08333333333333" style="477" customWidth="1"/>
    <col min="6427" max="6427" width="9" style="477" customWidth="1"/>
    <col min="6428" max="6428" width="9" style="477"/>
    <col min="6429" max="6429" width="6.66666666666667" style="477" customWidth="1"/>
    <col min="6430" max="6430" width="9" style="477"/>
    <col min="6431" max="6434" width="9" style="477" hidden="1" customWidth="1"/>
    <col min="6435" max="6437" width="13.5833333333333" style="477" customWidth="1"/>
    <col min="6438" max="6438" width="9" style="477"/>
    <col min="6439" max="6439" width="13.5833333333333" style="477" customWidth="1"/>
    <col min="6440" max="6440" width="9" style="477"/>
    <col min="6441" max="6441" width="35" style="477" customWidth="1"/>
    <col min="6442" max="6442" width="14.6666666666667" style="477" customWidth="1"/>
    <col min="6443" max="6444" width="9" style="477"/>
    <col min="6445" max="6446" width="13.1666666666667" style="477" customWidth="1"/>
    <col min="6447" max="6447" width="9" style="477"/>
    <col min="6448" max="6448" width="12.5833333333333" style="477" customWidth="1"/>
    <col min="6449" max="6449" width="9" style="477"/>
    <col min="6450" max="6450" width="13" style="477" customWidth="1"/>
    <col min="6451" max="6453" width="9" style="477"/>
    <col min="6454" max="6454" width="11.4166666666667" style="477" customWidth="1"/>
    <col min="6455" max="6455" width="11.9166666666667" style="477" customWidth="1"/>
    <col min="6456" max="6645" width="9" style="477"/>
    <col min="6646" max="6646" width="8.16666666666667" style="477" customWidth="1"/>
    <col min="6647" max="6647" width="4.08333333333333" style="477" customWidth="1"/>
    <col min="6648" max="6648" width="12.6666666666667" style="477" customWidth="1"/>
    <col min="6649" max="6649" width="6" style="477" customWidth="1"/>
    <col min="6650" max="6650" width="6.66666666666667" style="477" customWidth="1"/>
    <col min="6651" max="6653" width="4.66666666666667" style="477" customWidth="1"/>
    <col min="6654" max="6654" width="7.58333333333333" style="477" customWidth="1"/>
    <col min="6655" max="6655" width="8.91666666666667" style="477" customWidth="1"/>
    <col min="6656" max="6656" width="6.5" style="477" customWidth="1"/>
    <col min="6657" max="6658" width="5.5" style="477" customWidth="1"/>
    <col min="6659" max="6659" width="7.41666666666667" style="477" customWidth="1"/>
    <col min="6660" max="6662" width="5.08333333333333" style="477" customWidth="1"/>
    <col min="6663" max="6663" width="6.91666666666667" style="477" customWidth="1"/>
    <col min="6664" max="6664" width="5.91666666666667" style="477" customWidth="1"/>
    <col min="6665" max="6665" width="6.41666666666667" style="477" customWidth="1"/>
    <col min="6666" max="6666" width="6.91666666666667" style="477" customWidth="1"/>
    <col min="6667" max="6667" width="5.08333333333333" style="477" customWidth="1"/>
    <col min="6668" max="6668" width="4.91666666666667" style="477" customWidth="1"/>
    <col min="6669" max="6669" width="4.5" style="477" customWidth="1"/>
    <col min="6670" max="6670" width="5.58333333333333" style="477" customWidth="1"/>
    <col min="6671" max="6672" width="8.41666666666667" style="477" customWidth="1"/>
    <col min="6673" max="6673" width="5.08333333333333" style="477" customWidth="1"/>
    <col min="6674" max="6674" width="6.58333333333333" style="477" customWidth="1"/>
    <col min="6675" max="6675" width="7.08333333333333" style="477" customWidth="1"/>
    <col min="6676" max="6676" width="9.66666666666667" style="477" customWidth="1"/>
    <col min="6677" max="6677" width="6.08333333333333" style="477" customWidth="1"/>
    <col min="6678" max="6678" width="5.66666666666667" style="477" customWidth="1"/>
    <col min="6679" max="6679" width="8.16666666666667" style="477" customWidth="1"/>
    <col min="6680" max="6680" width="7.58333333333333" style="477" customWidth="1"/>
    <col min="6681" max="6681" width="8.66666666666667" style="477" customWidth="1"/>
    <col min="6682" max="6682" width="9.08333333333333" style="477" customWidth="1"/>
    <col min="6683" max="6683" width="9" style="477" customWidth="1"/>
    <col min="6684" max="6684" width="9" style="477"/>
    <col min="6685" max="6685" width="6.66666666666667" style="477" customWidth="1"/>
    <col min="6686" max="6686" width="9" style="477"/>
    <col min="6687" max="6690" width="9" style="477" hidden="1" customWidth="1"/>
    <col min="6691" max="6693" width="13.5833333333333" style="477" customWidth="1"/>
    <col min="6694" max="6694" width="9" style="477"/>
    <col min="6695" max="6695" width="13.5833333333333" style="477" customWidth="1"/>
    <col min="6696" max="6696" width="9" style="477"/>
    <col min="6697" max="6697" width="35" style="477" customWidth="1"/>
    <col min="6698" max="6698" width="14.6666666666667" style="477" customWidth="1"/>
    <col min="6699" max="6700" width="9" style="477"/>
    <col min="6701" max="6702" width="13.1666666666667" style="477" customWidth="1"/>
    <col min="6703" max="6703" width="9" style="477"/>
    <col min="6704" max="6704" width="12.5833333333333" style="477" customWidth="1"/>
    <col min="6705" max="6705" width="9" style="477"/>
    <col min="6706" max="6706" width="13" style="477" customWidth="1"/>
    <col min="6707" max="6709" width="9" style="477"/>
    <col min="6710" max="6710" width="11.4166666666667" style="477" customWidth="1"/>
    <col min="6711" max="6711" width="11.9166666666667" style="477" customWidth="1"/>
    <col min="6712" max="6901" width="9" style="477"/>
    <col min="6902" max="6902" width="8.16666666666667" style="477" customWidth="1"/>
    <col min="6903" max="6903" width="4.08333333333333" style="477" customWidth="1"/>
    <col min="6904" max="6904" width="12.6666666666667" style="477" customWidth="1"/>
    <col min="6905" max="6905" width="6" style="477" customWidth="1"/>
    <col min="6906" max="6906" width="6.66666666666667" style="477" customWidth="1"/>
    <col min="6907" max="6909" width="4.66666666666667" style="477" customWidth="1"/>
    <col min="6910" max="6910" width="7.58333333333333" style="477" customWidth="1"/>
    <col min="6911" max="6911" width="8.91666666666667" style="477" customWidth="1"/>
    <col min="6912" max="6912" width="6.5" style="477" customWidth="1"/>
    <col min="6913" max="6914" width="5.5" style="477" customWidth="1"/>
    <col min="6915" max="6915" width="7.41666666666667" style="477" customWidth="1"/>
    <col min="6916" max="6918" width="5.08333333333333" style="477" customWidth="1"/>
    <col min="6919" max="6919" width="6.91666666666667" style="477" customWidth="1"/>
    <col min="6920" max="6920" width="5.91666666666667" style="477" customWidth="1"/>
    <col min="6921" max="6921" width="6.41666666666667" style="477" customWidth="1"/>
    <col min="6922" max="6922" width="6.91666666666667" style="477" customWidth="1"/>
    <col min="6923" max="6923" width="5.08333333333333" style="477" customWidth="1"/>
    <col min="6924" max="6924" width="4.91666666666667" style="477" customWidth="1"/>
    <col min="6925" max="6925" width="4.5" style="477" customWidth="1"/>
    <col min="6926" max="6926" width="5.58333333333333" style="477" customWidth="1"/>
    <col min="6927" max="6928" width="8.41666666666667" style="477" customWidth="1"/>
    <col min="6929" max="6929" width="5.08333333333333" style="477" customWidth="1"/>
    <col min="6930" max="6930" width="6.58333333333333" style="477" customWidth="1"/>
    <col min="6931" max="6931" width="7.08333333333333" style="477" customWidth="1"/>
    <col min="6932" max="6932" width="9.66666666666667" style="477" customWidth="1"/>
    <col min="6933" max="6933" width="6.08333333333333" style="477" customWidth="1"/>
    <col min="6934" max="6934" width="5.66666666666667" style="477" customWidth="1"/>
    <col min="6935" max="6935" width="8.16666666666667" style="477" customWidth="1"/>
    <col min="6936" max="6936" width="7.58333333333333" style="477" customWidth="1"/>
    <col min="6937" max="6937" width="8.66666666666667" style="477" customWidth="1"/>
    <col min="6938" max="6938" width="9.08333333333333" style="477" customWidth="1"/>
    <col min="6939" max="6939" width="9" style="477" customWidth="1"/>
    <col min="6940" max="6940" width="9" style="477"/>
    <col min="6941" max="6941" width="6.66666666666667" style="477" customWidth="1"/>
    <col min="6942" max="6942" width="9" style="477"/>
    <col min="6943" max="6946" width="9" style="477" hidden="1" customWidth="1"/>
    <col min="6947" max="6949" width="13.5833333333333" style="477" customWidth="1"/>
    <col min="6950" max="6950" width="9" style="477"/>
    <col min="6951" max="6951" width="13.5833333333333" style="477" customWidth="1"/>
    <col min="6952" max="6952" width="9" style="477"/>
    <col min="6953" max="6953" width="35" style="477" customWidth="1"/>
    <col min="6954" max="6954" width="14.6666666666667" style="477" customWidth="1"/>
    <col min="6955" max="6956" width="9" style="477"/>
    <col min="6957" max="6958" width="13.1666666666667" style="477" customWidth="1"/>
    <col min="6959" max="6959" width="9" style="477"/>
    <col min="6960" max="6960" width="12.5833333333333" style="477" customWidth="1"/>
    <col min="6961" max="6961" width="9" style="477"/>
    <col min="6962" max="6962" width="13" style="477" customWidth="1"/>
    <col min="6963" max="6965" width="9" style="477"/>
    <col min="6966" max="6966" width="11.4166666666667" style="477" customWidth="1"/>
    <col min="6967" max="6967" width="11.9166666666667" style="477" customWidth="1"/>
    <col min="6968" max="7157" width="9" style="477"/>
    <col min="7158" max="7158" width="8.16666666666667" style="477" customWidth="1"/>
    <col min="7159" max="7159" width="4.08333333333333" style="477" customWidth="1"/>
    <col min="7160" max="7160" width="12.6666666666667" style="477" customWidth="1"/>
    <col min="7161" max="7161" width="6" style="477" customWidth="1"/>
    <col min="7162" max="7162" width="6.66666666666667" style="477" customWidth="1"/>
    <col min="7163" max="7165" width="4.66666666666667" style="477" customWidth="1"/>
    <col min="7166" max="7166" width="7.58333333333333" style="477" customWidth="1"/>
    <col min="7167" max="7167" width="8.91666666666667" style="477" customWidth="1"/>
    <col min="7168" max="7168" width="6.5" style="477" customWidth="1"/>
    <col min="7169" max="7170" width="5.5" style="477" customWidth="1"/>
    <col min="7171" max="7171" width="7.41666666666667" style="477" customWidth="1"/>
    <col min="7172" max="7174" width="5.08333333333333" style="477" customWidth="1"/>
    <col min="7175" max="7175" width="6.91666666666667" style="477" customWidth="1"/>
    <col min="7176" max="7176" width="5.91666666666667" style="477" customWidth="1"/>
    <col min="7177" max="7177" width="6.41666666666667" style="477" customWidth="1"/>
    <col min="7178" max="7178" width="6.91666666666667" style="477" customWidth="1"/>
    <col min="7179" max="7179" width="5.08333333333333" style="477" customWidth="1"/>
    <col min="7180" max="7180" width="4.91666666666667" style="477" customWidth="1"/>
    <col min="7181" max="7181" width="4.5" style="477" customWidth="1"/>
    <col min="7182" max="7182" width="5.58333333333333" style="477" customWidth="1"/>
    <col min="7183" max="7184" width="8.41666666666667" style="477" customWidth="1"/>
    <col min="7185" max="7185" width="5.08333333333333" style="477" customWidth="1"/>
    <col min="7186" max="7186" width="6.58333333333333" style="477" customWidth="1"/>
    <col min="7187" max="7187" width="7.08333333333333" style="477" customWidth="1"/>
    <col min="7188" max="7188" width="9.66666666666667" style="477" customWidth="1"/>
    <col min="7189" max="7189" width="6.08333333333333" style="477" customWidth="1"/>
    <col min="7190" max="7190" width="5.66666666666667" style="477" customWidth="1"/>
    <col min="7191" max="7191" width="8.16666666666667" style="477" customWidth="1"/>
    <col min="7192" max="7192" width="7.58333333333333" style="477" customWidth="1"/>
    <col min="7193" max="7193" width="8.66666666666667" style="477" customWidth="1"/>
    <col min="7194" max="7194" width="9.08333333333333" style="477" customWidth="1"/>
    <col min="7195" max="7195" width="9" style="477" customWidth="1"/>
    <col min="7196" max="7196" width="9" style="477"/>
    <col min="7197" max="7197" width="6.66666666666667" style="477" customWidth="1"/>
    <col min="7198" max="7198" width="9" style="477"/>
    <col min="7199" max="7202" width="9" style="477" hidden="1" customWidth="1"/>
    <col min="7203" max="7205" width="13.5833333333333" style="477" customWidth="1"/>
    <col min="7206" max="7206" width="9" style="477"/>
    <col min="7207" max="7207" width="13.5833333333333" style="477" customWidth="1"/>
    <col min="7208" max="7208" width="9" style="477"/>
    <col min="7209" max="7209" width="35" style="477" customWidth="1"/>
    <col min="7210" max="7210" width="14.6666666666667" style="477" customWidth="1"/>
    <col min="7211" max="7212" width="9" style="477"/>
    <col min="7213" max="7214" width="13.1666666666667" style="477" customWidth="1"/>
    <col min="7215" max="7215" width="9" style="477"/>
    <col min="7216" max="7216" width="12.5833333333333" style="477" customWidth="1"/>
    <col min="7217" max="7217" width="9" style="477"/>
    <col min="7218" max="7218" width="13" style="477" customWidth="1"/>
    <col min="7219" max="7221" width="9" style="477"/>
    <col min="7222" max="7222" width="11.4166666666667" style="477" customWidth="1"/>
    <col min="7223" max="7223" width="11.9166666666667" style="477" customWidth="1"/>
    <col min="7224" max="7413" width="9" style="477"/>
    <col min="7414" max="7414" width="8.16666666666667" style="477" customWidth="1"/>
    <col min="7415" max="7415" width="4.08333333333333" style="477" customWidth="1"/>
    <col min="7416" max="7416" width="12.6666666666667" style="477" customWidth="1"/>
    <col min="7417" max="7417" width="6" style="477" customWidth="1"/>
    <col min="7418" max="7418" width="6.66666666666667" style="477" customWidth="1"/>
    <col min="7419" max="7421" width="4.66666666666667" style="477" customWidth="1"/>
    <col min="7422" max="7422" width="7.58333333333333" style="477" customWidth="1"/>
    <col min="7423" max="7423" width="8.91666666666667" style="477" customWidth="1"/>
    <col min="7424" max="7424" width="6.5" style="477" customWidth="1"/>
    <col min="7425" max="7426" width="5.5" style="477" customWidth="1"/>
    <col min="7427" max="7427" width="7.41666666666667" style="477" customWidth="1"/>
    <col min="7428" max="7430" width="5.08333333333333" style="477" customWidth="1"/>
    <col min="7431" max="7431" width="6.91666666666667" style="477" customWidth="1"/>
    <col min="7432" max="7432" width="5.91666666666667" style="477" customWidth="1"/>
    <col min="7433" max="7433" width="6.41666666666667" style="477" customWidth="1"/>
    <col min="7434" max="7434" width="6.91666666666667" style="477" customWidth="1"/>
    <col min="7435" max="7435" width="5.08333333333333" style="477" customWidth="1"/>
    <col min="7436" max="7436" width="4.91666666666667" style="477" customWidth="1"/>
    <col min="7437" max="7437" width="4.5" style="477" customWidth="1"/>
    <col min="7438" max="7438" width="5.58333333333333" style="477" customWidth="1"/>
    <col min="7439" max="7440" width="8.41666666666667" style="477" customWidth="1"/>
    <col min="7441" max="7441" width="5.08333333333333" style="477" customWidth="1"/>
    <col min="7442" max="7442" width="6.58333333333333" style="477" customWidth="1"/>
    <col min="7443" max="7443" width="7.08333333333333" style="477" customWidth="1"/>
    <col min="7444" max="7444" width="9.66666666666667" style="477" customWidth="1"/>
    <col min="7445" max="7445" width="6.08333333333333" style="477" customWidth="1"/>
    <col min="7446" max="7446" width="5.66666666666667" style="477" customWidth="1"/>
    <col min="7447" max="7447" width="8.16666666666667" style="477" customWidth="1"/>
    <col min="7448" max="7448" width="7.58333333333333" style="477" customWidth="1"/>
    <col min="7449" max="7449" width="8.66666666666667" style="477" customWidth="1"/>
    <col min="7450" max="7450" width="9.08333333333333" style="477" customWidth="1"/>
    <col min="7451" max="7451" width="9" style="477" customWidth="1"/>
    <col min="7452" max="7452" width="9" style="477"/>
    <col min="7453" max="7453" width="6.66666666666667" style="477" customWidth="1"/>
    <col min="7454" max="7454" width="9" style="477"/>
    <col min="7455" max="7458" width="9" style="477" hidden="1" customWidth="1"/>
    <col min="7459" max="7461" width="13.5833333333333" style="477" customWidth="1"/>
    <col min="7462" max="7462" width="9" style="477"/>
    <col min="7463" max="7463" width="13.5833333333333" style="477" customWidth="1"/>
    <col min="7464" max="7464" width="9" style="477"/>
    <col min="7465" max="7465" width="35" style="477" customWidth="1"/>
    <col min="7466" max="7466" width="14.6666666666667" style="477" customWidth="1"/>
    <col min="7467" max="7468" width="9" style="477"/>
    <col min="7469" max="7470" width="13.1666666666667" style="477" customWidth="1"/>
    <col min="7471" max="7471" width="9" style="477"/>
    <col min="7472" max="7472" width="12.5833333333333" style="477" customWidth="1"/>
    <col min="7473" max="7473" width="9" style="477"/>
    <col min="7474" max="7474" width="13" style="477" customWidth="1"/>
    <col min="7475" max="7477" width="9" style="477"/>
    <col min="7478" max="7478" width="11.4166666666667" style="477" customWidth="1"/>
    <col min="7479" max="7479" width="11.9166666666667" style="477" customWidth="1"/>
    <col min="7480" max="7669" width="9" style="477"/>
    <col min="7670" max="7670" width="8.16666666666667" style="477" customWidth="1"/>
    <col min="7671" max="7671" width="4.08333333333333" style="477" customWidth="1"/>
    <col min="7672" max="7672" width="12.6666666666667" style="477" customWidth="1"/>
    <col min="7673" max="7673" width="6" style="477" customWidth="1"/>
    <col min="7674" max="7674" width="6.66666666666667" style="477" customWidth="1"/>
    <col min="7675" max="7677" width="4.66666666666667" style="477" customWidth="1"/>
    <col min="7678" max="7678" width="7.58333333333333" style="477" customWidth="1"/>
    <col min="7679" max="7679" width="8.91666666666667" style="477" customWidth="1"/>
    <col min="7680" max="7680" width="6.5" style="477" customWidth="1"/>
    <col min="7681" max="7682" width="5.5" style="477" customWidth="1"/>
    <col min="7683" max="7683" width="7.41666666666667" style="477" customWidth="1"/>
    <col min="7684" max="7686" width="5.08333333333333" style="477" customWidth="1"/>
    <col min="7687" max="7687" width="6.91666666666667" style="477" customWidth="1"/>
    <col min="7688" max="7688" width="5.91666666666667" style="477" customWidth="1"/>
    <col min="7689" max="7689" width="6.41666666666667" style="477" customWidth="1"/>
    <col min="7690" max="7690" width="6.91666666666667" style="477" customWidth="1"/>
    <col min="7691" max="7691" width="5.08333333333333" style="477" customWidth="1"/>
    <col min="7692" max="7692" width="4.91666666666667" style="477" customWidth="1"/>
    <col min="7693" max="7693" width="4.5" style="477" customWidth="1"/>
    <col min="7694" max="7694" width="5.58333333333333" style="477" customWidth="1"/>
    <col min="7695" max="7696" width="8.41666666666667" style="477" customWidth="1"/>
    <col min="7697" max="7697" width="5.08333333333333" style="477" customWidth="1"/>
    <col min="7698" max="7698" width="6.58333333333333" style="477" customWidth="1"/>
    <col min="7699" max="7699" width="7.08333333333333" style="477" customWidth="1"/>
    <col min="7700" max="7700" width="9.66666666666667" style="477" customWidth="1"/>
    <col min="7701" max="7701" width="6.08333333333333" style="477" customWidth="1"/>
    <col min="7702" max="7702" width="5.66666666666667" style="477" customWidth="1"/>
    <col min="7703" max="7703" width="8.16666666666667" style="477" customWidth="1"/>
    <col min="7704" max="7704" width="7.58333333333333" style="477" customWidth="1"/>
    <col min="7705" max="7705" width="8.66666666666667" style="477" customWidth="1"/>
    <col min="7706" max="7706" width="9.08333333333333" style="477" customWidth="1"/>
    <col min="7707" max="7707" width="9" style="477" customWidth="1"/>
    <col min="7708" max="7708" width="9" style="477"/>
    <col min="7709" max="7709" width="6.66666666666667" style="477" customWidth="1"/>
    <col min="7710" max="7710" width="9" style="477"/>
    <col min="7711" max="7714" width="9" style="477" hidden="1" customWidth="1"/>
    <col min="7715" max="7717" width="13.5833333333333" style="477" customWidth="1"/>
    <col min="7718" max="7718" width="9" style="477"/>
    <col min="7719" max="7719" width="13.5833333333333" style="477" customWidth="1"/>
    <col min="7720" max="7720" width="9" style="477"/>
    <col min="7721" max="7721" width="35" style="477" customWidth="1"/>
    <col min="7722" max="7722" width="14.6666666666667" style="477" customWidth="1"/>
    <col min="7723" max="7724" width="9" style="477"/>
    <col min="7725" max="7726" width="13.1666666666667" style="477" customWidth="1"/>
    <col min="7727" max="7727" width="9" style="477"/>
    <col min="7728" max="7728" width="12.5833333333333" style="477" customWidth="1"/>
    <col min="7729" max="7729" width="9" style="477"/>
    <col min="7730" max="7730" width="13" style="477" customWidth="1"/>
    <col min="7731" max="7733" width="9" style="477"/>
    <col min="7734" max="7734" width="11.4166666666667" style="477" customWidth="1"/>
    <col min="7735" max="7735" width="11.9166666666667" style="477" customWidth="1"/>
    <col min="7736" max="7925" width="9" style="477"/>
    <col min="7926" max="7926" width="8.16666666666667" style="477" customWidth="1"/>
    <col min="7927" max="7927" width="4.08333333333333" style="477" customWidth="1"/>
    <col min="7928" max="7928" width="12.6666666666667" style="477" customWidth="1"/>
    <col min="7929" max="7929" width="6" style="477" customWidth="1"/>
    <col min="7930" max="7930" width="6.66666666666667" style="477" customWidth="1"/>
    <col min="7931" max="7933" width="4.66666666666667" style="477" customWidth="1"/>
    <col min="7934" max="7934" width="7.58333333333333" style="477" customWidth="1"/>
    <col min="7935" max="7935" width="8.91666666666667" style="477" customWidth="1"/>
    <col min="7936" max="7936" width="6.5" style="477" customWidth="1"/>
    <col min="7937" max="7938" width="5.5" style="477" customWidth="1"/>
    <col min="7939" max="7939" width="7.41666666666667" style="477" customWidth="1"/>
    <col min="7940" max="7942" width="5.08333333333333" style="477" customWidth="1"/>
    <col min="7943" max="7943" width="6.91666666666667" style="477" customWidth="1"/>
    <col min="7944" max="7944" width="5.91666666666667" style="477" customWidth="1"/>
    <col min="7945" max="7945" width="6.41666666666667" style="477" customWidth="1"/>
    <col min="7946" max="7946" width="6.91666666666667" style="477" customWidth="1"/>
    <col min="7947" max="7947" width="5.08333333333333" style="477" customWidth="1"/>
    <col min="7948" max="7948" width="4.91666666666667" style="477" customWidth="1"/>
    <col min="7949" max="7949" width="4.5" style="477" customWidth="1"/>
    <col min="7950" max="7950" width="5.58333333333333" style="477" customWidth="1"/>
    <col min="7951" max="7952" width="8.41666666666667" style="477" customWidth="1"/>
    <col min="7953" max="7953" width="5.08333333333333" style="477" customWidth="1"/>
    <col min="7954" max="7954" width="6.58333333333333" style="477" customWidth="1"/>
    <col min="7955" max="7955" width="7.08333333333333" style="477" customWidth="1"/>
    <col min="7956" max="7956" width="9.66666666666667" style="477" customWidth="1"/>
    <col min="7957" max="7957" width="6.08333333333333" style="477" customWidth="1"/>
    <col min="7958" max="7958" width="5.66666666666667" style="477" customWidth="1"/>
    <col min="7959" max="7959" width="8.16666666666667" style="477" customWidth="1"/>
    <col min="7960" max="7960" width="7.58333333333333" style="477" customWidth="1"/>
    <col min="7961" max="7961" width="8.66666666666667" style="477" customWidth="1"/>
    <col min="7962" max="7962" width="9.08333333333333" style="477" customWidth="1"/>
    <col min="7963" max="7963" width="9" style="477" customWidth="1"/>
    <col min="7964" max="7964" width="9" style="477"/>
    <col min="7965" max="7965" width="6.66666666666667" style="477" customWidth="1"/>
    <col min="7966" max="7966" width="9" style="477"/>
    <col min="7967" max="7970" width="9" style="477" hidden="1" customWidth="1"/>
    <col min="7971" max="7973" width="13.5833333333333" style="477" customWidth="1"/>
    <col min="7974" max="7974" width="9" style="477"/>
    <col min="7975" max="7975" width="13.5833333333333" style="477" customWidth="1"/>
    <col min="7976" max="7976" width="9" style="477"/>
    <col min="7977" max="7977" width="35" style="477" customWidth="1"/>
    <col min="7978" max="7978" width="14.6666666666667" style="477" customWidth="1"/>
    <col min="7979" max="7980" width="9" style="477"/>
    <col min="7981" max="7982" width="13.1666666666667" style="477" customWidth="1"/>
    <col min="7983" max="7983" width="9" style="477"/>
    <col min="7984" max="7984" width="12.5833333333333" style="477" customWidth="1"/>
    <col min="7985" max="7985" width="9" style="477"/>
    <col min="7986" max="7986" width="13" style="477" customWidth="1"/>
    <col min="7987" max="7989" width="9" style="477"/>
    <col min="7990" max="7990" width="11.4166666666667" style="477" customWidth="1"/>
    <col min="7991" max="7991" width="11.9166666666667" style="477" customWidth="1"/>
    <col min="7992" max="8181" width="9" style="477"/>
    <col min="8182" max="8182" width="8.16666666666667" style="477" customWidth="1"/>
    <col min="8183" max="8183" width="4.08333333333333" style="477" customWidth="1"/>
    <col min="8184" max="8184" width="12.6666666666667" style="477" customWidth="1"/>
    <col min="8185" max="8185" width="6" style="477" customWidth="1"/>
    <col min="8186" max="8186" width="6.66666666666667" style="477" customWidth="1"/>
    <col min="8187" max="8189" width="4.66666666666667" style="477" customWidth="1"/>
    <col min="8190" max="8190" width="7.58333333333333" style="477" customWidth="1"/>
    <col min="8191" max="8191" width="8.91666666666667" style="477" customWidth="1"/>
    <col min="8192" max="8192" width="6.5" style="477" customWidth="1"/>
    <col min="8193" max="8194" width="5.5" style="477" customWidth="1"/>
    <col min="8195" max="8195" width="7.41666666666667" style="477" customWidth="1"/>
    <col min="8196" max="8198" width="5.08333333333333" style="477" customWidth="1"/>
    <col min="8199" max="8199" width="6.91666666666667" style="477" customWidth="1"/>
    <col min="8200" max="8200" width="5.91666666666667" style="477" customWidth="1"/>
    <col min="8201" max="8201" width="6.41666666666667" style="477" customWidth="1"/>
    <col min="8202" max="8202" width="6.91666666666667" style="477" customWidth="1"/>
    <col min="8203" max="8203" width="5.08333333333333" style="477" customWidth="1"/>
    <col min="8204" max="8204" width="4.91666666666667" style="477" customWidth="1"/>
    <col min="8205" max="8205" width="4.5" style="477" customWidth="1"/>
    <col min="8206" max="8206" width="5.58333333333333" style="477" customWidth="1"/>
    <col min="8207" max="8208" width="8.41666666666667" style="477" customWidth="1"/>
    <col min="8209" max="8209" width="5.08333333333333" style="477" customWidth="1"/>
    <col min="8210" max="8210" width="6.58333333333333" style="477" customWidth="1"/>
    <col min="8211" max="8211" width="7.08333333333333" style="477" customWidth="1"/>
    <col min="8212" max="8212" width="9.66666666666667" style="477" customWidth="1"/>
    <col min="8213" max="8213" width="6.08333333333333" style="477" customWidth="1"/>
    <col min="8214" max="8214" width="5.66666666666667" style="477" customWidth="1"/>
    <col min="8215" max="8215" width="8.16666666666667" style="477" customWidth="1"/>
    <col min="8216" max="8216" width="7.58333333333333" style="477" customWidth="1"/>
    <col min="8217" max="8217" width="8.66666666666667" style="477" customWidth="1"/>
    <col min="8218" max="8218" width="9.08333333333333" style="477" customWidth="1"/>
    <col min="8219" max="8219" width="9" style="477" customWidth="1"/>
    <col min="8220" max="8220" width="9" style="477"/>
    <col min="8221" max="8221" width="6.66666666666667" style="477" customWidth="1"/>
    <col min="8222" max="8222" width="9" style="477"/>
    <col min="8223" max="8226" width="9" style="477" hidden="1" customWidth="1"/>
    <col min="8227" max="8229" width="13.5833333333333" style="477" customWidth="1"/>
    <col min="8230" max="8230" width="9" style="477"/>
    <col min="8231" max="8231" width="13.5833333333333" style="477" customWidth="1"/>
    <col min="8232" max="8232" width="9" style="477"/>
    <col min="8233" max="8233" width="35" style="477" customWidth="1"/>
    <col min="8234" max="8234" width="14.6666666666667" style="477" customWidth="1"/>
    <col min="8235" max="8236" width="9" style="477"/>
    <col min="8237" max="8238" width="13.1666666666667" style="477" customWidth="1"/>
    <col min="8239" max="8239" width="9" style="477"/>
    <col min="8240" max="8240" width="12.5833333333333" style="477" customWidth="1"/>
    <col min="8241" max="8241" width="9" style="477"/>
    <col min="8242" max="8242" width="13" style="477" customWidth="1"/>
    <col min="8243" max="8245" width="9" style="477"/>
    <col min="8246" max="8246" width="11.4166666666667" style="477" customWidth="1"/>
    <col min="8247" max="8247" width="11.9166666666667" style="477" customWidth="1"/>
    <col min="8248" max="8437" width="9" style="477"/>
    <col min="8438" max="8438" width="8.16666666666667" style="477" customWidth="1"/>
    <col min="8439" max="8439" width="4.08333333333333" style="477" customWidth="1"/>
    <col min="8440" max="8440" width="12.6666666666667" style="477" customWidth="1"/>
    <col min="8441" max="8441" width="6" style="477" customWidth="1"/>
    <col min="8442" max="8442" width="6.66666666666667" style="477" customWidth="1"/>
    <col min="8443" max="8445" width="4.66666666666667" style="477" customWidth="1"/>
    <col min="8446" max="8446" width="7.58333333333333" style="477" customWidth="1"/>
    <col min="8447" max="8447" width="8.91666666666667" style="477" customWidth="1"/>
    <col min="8448" max="8448" width="6.5" style="477" customWidth="1"/>
    <col min="8449" max="8450" width="5.5" style="477" customWidth="1"/>
    <col min="8451" max="8451" width="7.41666666666667" style="477" customWidth="1"/>
    <col min="8452" max="8454" width="5.08333333333333" style="477" customWidth="1"/>
    <col min="8455" max="8455" width="6.91666666666667" style="477" customWidth="1"/>
    <col min="8456" max="8456" width="5.91666666666667" style="477" customWidth="1"/>
    <col min="8457" max="8457" width="6.41666666666667" style="477" customWidth="1"/>
    <col min="8458" max="8458" width="6.91666666666667" style="477" customWidth="1"/>
    <col min="8459" max="8459" width="5.08333333333333" style="477" customWidth="1"/>
    <col min="8460" max="8460" width="4.91666666666667" style="477" customWidth="1"/>
    <col min="8461" max="8461" width="4.5" style="477" customWidth="1"/>
    <col min="8462" max="8462" width="5.58333333333333" style="477" customWidth="1"/>
    <col min="8463" max="8464" width="8.41666666666667" style="477" customWidth="1"/>
    <col min="8465" max="8465" width="5.08333333333333" style="477" customWidth="1"/>
    <col min="8466" max="8466" width="6.58333333333333" style="477" customWidth="1"/>
    <col min="8467" max="8467" width="7.08333333333333" style="477" customWidth="1"/>
    <col min="8468" max="8468" width="9.66666666666667" style="477" customWidth="1"/>
    <col min="8469" max="8469" width="6.08333333333333" style="477" customWidth="1"/>
    <col min="8470" max="8470" width="5.66666666666667" style="477" customWidth="1"/>
    <col min="8471" max="8471" width="8.16666666666667" style="477" customWidth="1"/>
    <col min="8472" max="8472" width="7.58333333333333" style="477" customWidth="1"/>
    <col min="8473" max="8473" width="8.66666666666667" style="477" customWidth="1"/>
    <col min="8474" max="8474" width="9.08333333333333" style="477" customWidth="1"/>
    <col min="8475" max="8475" width="9" style="477" customWidth="1"/>
    <col min="8476" max="8476" width="9" style="477"/>
    <col min="8477" max="8477" width="6.66666666666667" style="477" customWidth="1"/>
    <col min="8478" max="8478" width="9" style="477"/>
    <col min="8479" max="8482" width="9" style="477" hidden="1" customWidth="1"/>
    <col min="8483" max="8485" width="13.5833333333333" style="477" customWidth="1"/>
    <col min="8486" max="8486" width="9" style="477"/>
    <col min="8487" max="8487" width="13.5833333333333" style="477" customWidth="1"/>
    <col min="8488" max="8488" width="9" style="477"/>
    <col min="8489" max="8489" width="35" style="477" customWidth="1"/>
    <col min="8490" max="8490" width="14.6666666666667" style="477" customWidth="1"/>
    <col min="8491" max="8492" width="9" style="477"/>
    <col min="8493" max="8494" width="13.1666666666667" style="477" customWidth="1"/>
    <col min="8495" max="8495" width="9" style="477"/>
    <col min="8496" max="8496" width="12.5833333333333" style="477" customWidth="1"/>
    <col min="8497" max="8497" width="9" style="477"/>
    <col min="8498" max="8498" width="13" style="477" customWidth="1"/>
    <col min="8499" max="8501" width="9" style="477"/>
    <col min="8502" max="8502" width="11.4166666666667" style="477" customWidth="1"/>
    <col min="8503" max="8503" width="11.9166666666667" style="477" customWidth="1"/>
    <col min="8504" max="8693" width="9" style="477"/>
    <col min="8694" max="8694" width="8.16666666666667" style="477" customWidth="1"/>
    <col min="8695" max="8695" width="4.08333333333333" style="477" customWidth="1"/>
    <col min="8696" max="8696" width="12.6666666666667" style="477" customWidth="1"/>
    <col min="8697" max="8697" width="6" style="477" customWidth="1"/>
    <col min="8698" max="8698" width="6.66666666666667" style="477" customWidth="1"/>
    <col min="8699" max="8701" width="4.66666666666667" style="477" customWidth="1"/>
    <col min="8702" max="8702" width="7.58333333333333" style="477" customWidth="1"/>
    <col min="8703" max="8703" width="8.91666666666667" style="477" customWidth="1"/>
    <col min="8704" max="8704" width="6.5" style="477" customWidth="1"/>
    <col min="8705" max="8706" width="5.5" style="477" customWidth="1"/>
    <col min="8707" max="8707" width="7.41666666666667" style="477" customWidth="1"/>
    <col min="8708" max="8710" width="5.08333333333333" style="477" customWidth="1"/>
    <col min="8711" max="8711" width="6.91666666666667" style="477" customWidth="1"/>
    <col min="8712" max="8712" width="5.91666666666667" style="477" customWidth="1"/>
    <col min="8713" max="8713" width="6.41666666666667" style="477" customWidth="1"/>
    <col min="8714" max="8714" width="6.91666666666667" style="477" customWidth="1"/>
    <col min="8715" max="8715" width="5.08333333333333" style="477" customWidth="1"/>
    <col min="8716" max="8716" width="4.91666666666667" style="477" customWidth="1"/>
    <col min="8717" max="8717" width="4.5" style="477" customWidth="1"/>
    <col min="8718" max="8718" width="5.58333333333333" style="477" customWidth="1"/>
    <col min="8719" max="8720" width="8.41666666666667" style="477" customWidth="1"/>
    <col min="8721" max="8721" width="5.08333333333333" style="477" customWidth="1"/>
    <col min="8722" max="8722" width="6.58333333333333" style="477" customWidth="1"/>
    <col min="8723" max="8723" width="7.08333333333333" style="477" customWidth="1"/>
    <col min="8724" max="8724" width="9.66666666666667" style="477" customWidth="1"/>
    <col min="8725" max="8725" width="6.08333333333333" style="477" customWidth="1"/>
    <col min="8726" max="8726" width="5.66666666666667" style="477" customWidth="1"/>
    <col min="8727" max="8727" width="8.16666666666667" style="477" customWidth="1"/>
    <col min="8728" max="8728" width="7.58333333333333" style="477" customWidth="1"/>
    <col min="8729" max="8729" width="8.66666666666667" style="477" customWidth="1"/>
    <col min="8730" max="8730" width="9.08333333333333" style="477" customWidth="1"/>
    <col min="8731" max="8731" width="9" style="477" customWidth="1"/>
    <col min="8732" max="8732" width="9" style="477"/>
    <col min="8733" max="8733" width="6.66666666666667" style="477" customWidth="1"/>
    <col min="8734" max="8734" width="9" style="477"/>
    <col min="8735" max="8738" width="9" style="477" hidden="1" customWidth="1"/>
    <col min="8739" max="8741" width="13.5833333333333" style="477" customWidth="1"/>
    <col min="8742" max="8742" width="9" style="477"/>
    <col min="8743" max="8743" width="13.5833333333333" style="477" customWidth="1"/>
    <col min="8744" max="8744" width="9" style="477"/>
    <col min="8745" max="8745" width="35" style="477" customWidth="1"/>
    <col min="8746" max="8746" width="14.6666666666667" style="477" customWidth="1"/>
    <col min="8747" max="8748" width="9" style="477"/>
    <col min="8749" max="8750" width="13.1666666666667" style="477" customWidth="1"/>
    <col min="8751" max="8751" width="9" style="477"/>
    <col min="8752" max="8752" width="12.5833333333333" style="477" customWidth="1"/>
    <col min="8753" max="8753" width="9" style="477"/>
    <col min="8754" max="8754" width="13" style="477" customWidth="1"/>
    <col min="8755" max="8757" width="9" style="477"/>
    <col min="8758" max="8758" width="11.4166666666667" style="477" customWidth="1"/>
    <col min="8759" max="8759" width="11.9166666666667" style="477" customWidth="1"/>
    <col min="8760" max="8949" width="9" style="477"/>
    <col min="8950" max="8950" width="8.16666666666667" style="477" customWidth="1"/>
    <col min="8951" max="8951" width="4.08333333333333" style="477" customWidth="1"/>
    <col min="8952" max="8952" width="12.6666666666667" style="477" customWidth="1"/>
    <col min="8953" max="8953" width="6" style="477" customWidth="1"/>
    <col min="8954" max="8954" width="6.66666666666667" style="477" customWidth="1"/>
    <col min="8955" max="8957" width="4.66666666666667" style="477" customWidth="1"/>
    <col min="8958" max="8958" width="7.58333333333333" style="477" customWidth="1"/>
    <col min="8959" max="8959" width="8.91666666666667" style="477" customWidth="1"/>
    <col min="8960" max="8960" width="6.5" style="477" customWidth="1"/>
    <col min="8961" max="8962" width="5.5" style="477" customWidth="1"/>
    <col min="8963" max="8963" width="7.41666666666667" style="477" customWidth="1"/>
    <col min="8964" max="8966" width="5.08333333333333" style="477" customWidth="1"/>
    <col min="8967" max="8967" width="6.91666666666667" style="477" customWidth="1"/>
    <col min="8968" max="8968" width="5.91666666666667" style="477" customWidth="1"/>
    <col min="8969" max="8969" width="6.41666666666667" style="477" customWidth="1"/>
    <col min="8970" max="8970" width="6.91666666666667" style="477" customWidth="1"/>
    <col min="8971" max="8971" width="5.08333333333333" style="477" customWidth="1"/>
    <col min="8972" max="8972" width="4.91666666666667" style="477" customWidth="1"/>
    <col min="8973" max="8973" width="4.5" style="477" customWidth="1"/>
    <col min="8974" max="8974" width="5.58333333333333" style="477" customWidth="1"/>
    <col min="8975" max="8976" width="8.41666666666667" style="477" customWidth="1"/>
    <col min="8977" max="8977" width="5.08333333333333" style="477" customWidth="1"/>
    <col min="8978" max="8978" width="6.58333333333333" style="477" customWidth="1"/>
    <col min="8979" max="8979" width="7.08333333333333" style="477" customWidth="1"/>
    <col min="8980" max="8980" width="9.66666666666667" style="477" customWidth="1"/>
    <col min="8981" max="8981" width="6.08333333333333" style="477" customWidth="1"/>
    <col min="8982" max="8982" width="5.66666666666667" style="477" customWidth="1"/>
    <col min="8983" max="8983" width="8.16666666666667" style="477" customWidth="1"/>
    <col min="8984" max="8984" width="7.58333333333333" style="477" customWidth="1"/>
    <col min="8985" max="8985" width="8.66666666666667" style="477" customWidth="1"/>
    <col min="8986" max="8986" width="9.08333333333333" style="477" customWidth="1"/>
    <col min="8987" max="8987" width="9" style="477" customWidth="1"/>
    <col min="8988" max="8988" width="9" style="477"/>
    <col min="8989" max="8989" width="6.66666666666667" style="477" customWidth="1"/>
    <col min="8990" max="8990" width="9" style="477"/>
    <col min="8991" max="8994" width="9" style="477" hidden="1" customWidth="1"/>
    <col min="8995" max="8997" width="13.5833333333333" style="477" customWidth="1"/>
    <col min="8998" max="8998" width="9" style="477"/>
    <col min="8999" max="8999" width="13.5833333333333" style="477" customWidth="1"/>
    <col min="9000" max="9000" width="9" style="477"/>
    <col min="9001" max="9001" width="35" style="477" customWidth="1"/>
    <col min="9002" max="9002" width="14.6666666666667" style="477" customWidth="1"/>
    <col min="9003" max="9004" width="9" style="477"/>
    <col min="9005" max="9006" width="13.1666666666667" style="477" customWidth="1"/>
    <col min="9007" max="9007" width="9" style="477"/>
    <col min="9008" max="9008" width="12.5833333333333" style="477" customWidth="1"/>
    <col min="9009" max="9009" width="9" style="477"/>
    <col min="9010" max="9010" width="13" style="477" customWidth="1"/>
    <col min="9011" max="9013" width="9" style="477"/>
    <col min="9014" max="9014" width="11.4166666666667" style="477" customWidth="1"/>
    <col min="9015" max="9015" width="11.9166666666667" style="477" customWidth="1"/>
    <col min="9016" max="9205" width="9" style="477"/>
    <col min="9206" max="9206" width="8.16666666666667" style="477" customWidth="1"/>
    <col min="9207" max="9207" width="4.08333333333333" style="477" customWidth="1"/>
    <col min="9208" max="9208" width="12.6666666666667" style="477" customWidth="1"/>
    <col min="9209" max="9209" width="6" style="477" customWidth="1"/>
    <col min="9210" max="9210" width="6.66666666666667" style="477" customWidth="1"/>
    <col min="9211" max="9213" width="4.66666666666667" style="477" customWidth="1"/>
    <col min="9214" max="9214" width="7.58333333333333" style="477" customWidth="1"/>
    <col min="9215" max="9215" width="8.91666666666667" style="477" customWidth="1"/>
    <col min="9216" max="9216" width="6.5" style="477" customWidth="1"/>
    <col min="9217" max="9218" width="5.5" style="477" customWidth="1"/>
    <col min="9219" max="9219" width="7.41666666666667" style="477" customWidth="1"/>
    <col min="9220" max="9222" width="5.08333333333333" style="477" customWidth="1"/>
    <col min="9223" max="9223" width="6.91666666666667" style="477" customWidth="1"/>
    <col min="9224" max="9224" width="5.91666666666667" style="477" customWidth="1"/>
    <col min="9225" max="9225" width="6.41666666666667" style="477" customWidth="1"/>
    <col min="9226" max="9226" width="6.91666666666667" style="477" customWidth="1"/>
    <col min="9227" max="9227" width="5.08333333333333" style="477" customWidth="1"/>
    <col min="9228" max="9228" width="4.91666666666667" style="477" customWidth="1"/>
    <col min="9229" max="9229" width="4.5" style="477" customWidth="1"/>
    <col min="9230" max="9230" width="5.58333333333333" style="477" customWidth="1"/>
    <col min="9231" max="9232" width="8.41666666666667" style="477" customWidth="1"/>
    <col min="9233" max="9233" width="5.08333333333333" style="477" customWidth="1"/>
    <col min="9234" max="9234" width="6.58333333333333" style="477" customWidth="1"/>
    <col min="9235" max="9235" width="7.08333333333333" style="477" customWidth="1"/>
    <col min="9236" max="9236" width="9.66666666666667" style="477" customWidth="1"/>
    <col min="9237" max="9237" width="6.08333333333333" style="477" customWidth="1"/>
    <col min="9238" max="9238" width="5.66666666666667" style="477" customWidth="1"/>
    <col min="9239" max="9239" width="8.16666666666667" style="477" customWidth="1"/>
    <col min="9240" max="9240" width="7.58333333333333" style="477" customWidth="1"/>
    <col min="9241" max="9241" width="8.66666666666667" style="477" customWidth="1"/>
    <col min="9242" max="9242" width="9.08333333333333" style="477" customWidth="1"/>
    <col min="9243" max="9243" width="9" style="477" customWidth="1"/>
    <col min="9244" max="9244" width="9" style="477"/>
    <col min="9245" max="9245" width="6.66666666666667" style="477" customWidth="1"/>
    <col min="9246" max="9246" width="9" style="477"/>
    <col min="9247" max="9250" width="9" style="477" hidden="1" customWidth="1"/>
    <col min="9251" max="9253" width="13.5833333333333" style="477" customWidth="1"/>
    <col min="9254" max="9254" width="9" style="477"/>
    <col min="9255" max="9255" width="13.5833333333333" style="477" customWidth="1"/>
    <col min="9256" max="9256" width="9" style="477"/>
    <col min="9257" max="9257" width="35" style="477" customWidth="1"/>
    <col min="9258" max="9258" width="14.6666666666667" style="477" customWidth="1"/>
    <col min="9259" max="9260" width="9" style="477"/>
    <col min="9261" max="9262" width="13.1666666666667" style="477" customWidth="1"/>
    <col min="9263" max="9263" width="9" style="477"/>
    <col min="9264" max="9264" width="12.5833333333333" style="477" customWidth="1"/>
    <col min="9265" max="9265" width="9" style="477"/>
    <col min="9266" max="9266" width="13" style="477" customWidth="1"/>
    <col min="9267" max="9269" width="9" style="477"/>
    <col min="9270" max="9270" width="11.4166666666667" style="477" customWidth="1"/>
    <col min="9271" max="9271" width="11.9166666666667" style="477" customWidth="1"/>
    <col min="9272" max="9461" width="9" style="477"/>
    <col min="9462" max="9462" width="8.16666666666667" style="477" customWidth="1"/>
    <col min="9463" max="9463" width="4.08333333333333" style="477" customWidth="1"/>
    <col min="9464" max="9464" width="12.6666666666667" style="477" customWidth="1"/>
    <col min="9465" max="9465" width="6" style="477" customWidth="1"/>
    <col min="9466" max="9466" width="6.66666666666667" style="477" customWidth="1"/>
    <col min="9467" max="9469" width="4.66666666666667" style="477" customWidth="1"/>
    <col min="9470" max="9470" width="7.58333333333333" style="477" customWidth="1"/>
    <col min="9471" max="9471" width="8.91666666666667" style="477" customWidth="1"/>
    <col min="9472" max="9472" width="6.5" style="477" customWidth="1"/>
    <col min="9473" max="9474" width="5.5" style="477" customWidth="1"/>
    <col min="9475" max="9475" width="7.41666666666667" style="477" customWidth="1"/>
    <col min="9476" max="9478" width="5.08333333333333" style="477" customWidth="1"/>
    <col min="9479" max="9479" width="6.91666666666667" style="477" customWidth="1"/>
    <col min="9480" max="9480" width="5.91666666666667" style="477" customWidth="1"/>
    <col min="9481" max="9481" width="6.41666666666667" style="477" customWidth="1"/>
    <col min="9482" max="9482" width="6.91666666666667" style="477" customWidth="1"/>
    <col min="9483" max="9483" width="5.08333333333333" style="477" customWidth="1"/>
    <col min="9484" max="9484" width="4.91666666666667" style="477" customWidth="1"/>
    <col min="9485" max="9485" width="4.5" style="477" customWidth="1"/>
    <col min="9486" max="9486" width="5.58333333333333" style="477" customWidth="1"/>
    <col min="9487" max="9488" width="8.41666666666667" style="477" customWidth="1"/>
    <col min="9489" max="9489" width="5.08333333333333" style="477" customWidth="1"/>
    <col min="9490" max="9490" width="6.58333333333333" style="477" customWidth="1"/>
    <col min="9491" max="9491" width="7.08333333333333" style="477" customWidth="1"/>
    <col min="9492" max="9492" width="9.66666666666667" style="477" customWidth="1"/>
    <col min="9493" max="9493" width="6.08333333333333" style="477" customWidth="1"/>
    <col min="9494" max="9494" width="5.66666666666667" style="477" customWidth="1"/>
    <col min="9495" max="9495" width="8.16666666666667" style="477" customWidth="1"/>
    <col min="9496" max="9496" width="7.58333333333333" style="477" customWidth="1"/>
    <col min="9497" max="9497" width="8.66666666666667" style="477" customWidth="1"/>
    <col min="9498" max="9498" width="9.08333333333333" style="477" customWidth="1"/>
    <col min="9499" max="9499" width="9" style="477" customWidth="1"/>
    <col min="9500" max="9500" width="9" style="477"/>
    <col min="9501" max="9501" width="6.66666666666667" style="477" customWidth="1"/>
    <col min="9502" max="9502" width="9" style="477"/>
    <col min="9503" max="9506" width="9" style="477" hidden="1" customWidth="1"/>
    <col min="9507" max="9509" width="13.5833333333333" style="477" customWidth="1"/>
    <col min="9510" max="9510" width="9" style="477"/>
    <col min="9511" max="9511" width="13.5833333333333" style="477" customWidth="1"/>
    <col min="9512" max="9512" width="9" style="477"/>
    <col min="9513" max="9513" width="35" style="477" customWidth="1"/>
    <col min="9514" max="9514" width="14.6666666666667" style="477" customWidth="1"/>
    <col min="9515" max="9516" width="9" style="477"/>
    <col min="9517" max="9518" width="13.1666666666667" style="477" customWidth="1"/>
    <col min="9519" max="9519" width="9" style="477"/>
    <col min="9520" max="9520" width="12.5833333333333" style="477" customWidth="1"/>
    <col min="9521" max="9521" width="9" style="477"/>
    <col min="9522" max="9522" width="13" style="477" customWidth="1"/>
    <col min="9523" max="9525" width="9" style="477"/>
    <col min="9526" max="9526" width="11.4166666666667" style="477" customWidth="1"/>
    <col min="9527" max="9527" width="11.9166666666667" style="477" customWidth="1"/>
    <col min="9528" max="9717" width="9" style="477"/>
    <col min="9718" max="9718" width="8.16666666666667" style="477" customWidth="1"/>
    <col min="9719" max="9719" width="4.08333333333333" style="477" customWidth="1"/>
    <col min="9720" max="9720" width="12.6666666666667" style="477" customWidth="1"/>
    <col min="9721" max="9721" width="6" style="477" customWidth="1"/>
    <col min="9722" max="9722" width="6.66666666666667" style="477" customWidth="1"/>
    <col min="9723" max="9725" width="4.66666666666667" style="477" customWidth="1"/>
    <col min="9726" max="9726" width="7.58333333333333" style="477" customWidth="1"/>
    <col min="9727" max="9727" width="8.91666666666667" style="477" customWidth="1"/>
    <col min="9728" max="9728" width="6.5" style="477" customWidth="1"/>
    <col min="9729" max="9730" width="5.5" style="477" customWidth="1"/>
    <col min="9731" max="9731" width="7.41666666666667" style="477" customWidth="1"/>
    <col min="9732" max="9734" width="5.08333333333333" style="477" customWidth="1"/>
    <col min="9735" max="9735" width="6.91666666666667" style="477" customWidth="1"/>
    <col min="9736" max="9736" width="5.91666666666667" style="477" customWidth="1"/>
    <col min="9737" max="9737" width="6.41666666666667" style="477" customWidth="1"/>
    <col min="9738" max="9738" width="6.91666666666667" style="477" customWidth="1"/>
    <col min="9739" max="9739" width="5.08333333333333" style="477" customWidth="1"/>
    <col min="9740" max="9740" width="4.91666666666667" style="477" customWidth="1"/>
    <col min="9741" max="9741" width="4.5" style="477" customWidth="1"/>
    <col min="9742" max="9742" width="5.58333333333333" style="477" customWidth="1"/>
    <col min="9743" max="9744" width="8.41666666666667" style="477" customWidth="1"/>
    <col min="9745" max="9745" width="5.08333333333333" style="477" customWidth="1"/>
    <col min="9746" max="9746" width="6.58333333333333" style="477" customWidth="1"/>
    <col min="9747" max="9747" width="7.08333333333333" style="477" customWidth="1"/>
    <col min="9748" max="9748" width="9.66666666666667" style="477" customWidth="1"/>
    <col min="9749" max="9749" width="6.08333333333333" style="477" customWidth="1"/>
    <col min="9750" max="9750" width="5.66666666666667" style="477" customWidth="1"/>
    <col min="9751" max="9751" width="8.16666666666667" style="477" customWidth="1"/>
    <col min="9752" max="9752" width="7.58333333333333" style="477" customWidth="1"/>
    <col min="9753" max="9753" width="8.66666666666667" style="477" customWidth="1"/>
    <col min="9754" max="9754" width="9.08333333333333" style="477" customWidth="1"/>
    <col min="9755" max="9755" width="9" style="477" customWidth="1"/>
    <col min="9756" max="9756" width="9" style="477"/>
    <col min="9757" max="9757" width="6.66666666666667" style="477" customWidth="1"/>
    <col min="9758" max="9758" width="9" style="477"/>
    <col min="9759" max="9762" width="9" style="477" hidden="1" customWidth="1"/>
    <col min="9763" max="9765" width="13.5833333333333" style="477" customWidth="1"/>
    <col min="9766" max="9766" width="9" style="477"/>
    <col min="9767" max="9767" width="13.5833333333333" style="477" customWidth="1"/>
    <col min="9768" max="9768" width="9" style="477"/>
    <col min="9769" max="9769" width="35" style="477" customWidth="1"/>
    <col min="9770" max="9770" width="14.6666666666667" style="477" customWidth="1"/>
    <col min="9771" max="9772" width="9" style="477"/>
    <col min="9773" max="9774" width="13.1666666666667" style="477" customWidth="1"/>
    <col min="9775" max="9775" width="9" style="477"/>
    <col min="9776" max="9776" width="12.5833333333333" style="477" customWidth="1"/>
    <col min="9777" max="9777" width="9" style="477"/>
    <col min="9778" max="9778" width="13" style="477" customWidth="1"/>
    <col min="9779" max="9781" width="9" style="477"/>
    <col min="9782" max="9782" width="11.4166666666667" style="477" customWidth="1"/>
    <col min="9783" max="9783" width="11.9166666666667" style="477" customWidth="1"/>
    <col min="9784" max="9973" width="9" style="477"/>
    <col min="9974" max="9974" width="8.16666666666667" style="477" customWidth="1"/>
    <col min="9975" max="9975" width="4.08333333333333" style="477" customWidth="1"/>
    <col min="9976" max="9976" width="12.6666666666667" style="477" customWidth="1"/>
    <col min="9977" max="9977" width="6" style="477" customWidth="1"/>
    <col min="9978" max="9978" width="6.66666666666667" style="477" customWidth="1"/>
    <col min="9979" max="9981" width="4.66666666666667" style="477" customWidth="1"/>
    <col min="9982" max="9982" width="7.58333333333333" style="477" customWidth="1"/>
    <col min="9983" max="9983" width="8.91666666666667" style="477" customWidth="1"/>
    <col min="9984" max="9984" width="6.5" style="477" customWidth="1"/>
    <col min="9985" max="9986" width="5.5" style="477" customWidth="1"/>
    <col min="9987" max="9987" width="7.41666666666667" style="477" customWidth="1"/>
    <col min="9988" max="9990" width="5.08333333333333" style="477" customWidth="1"/>
    <col min="9991" max="9991" width="6.91666666666667" style="477" customWidth="1"/>
    <col min="9992" max="9992" width="5.91666666666667" style="477" customWidth="1"/>
    <col min="9993" max="9993" width="6.41666666666667" style="477" customWidth="1"/>
    <col min="9994" max="9994" width="6.91666666666667" style="477" customWidth="1"/>
    <col min="9995" max="9995" width="5.08333333333333" style="477" customWidth="1"/>
    <col min="9996" max="9996" width="4.91666666666667" style="477" customWidth="1"/>
    <col min="9997" max="9997" width="4.5" style="477" customWidth="1"/>
    <col min="9998" max="9998" width="5.58333333333333" style="477" customWidth="1"/>
    <col min="9999" max="10000" width="8.41666666666667" style="477" customWidth="1"/>
    <col min="10001" max="10001" width="5.08333333333333" style="477" customWidth="1"/>
    <col min="10002" max="10002" width="6.58333333333333" style="477" customWidth="1"/>
    <col min="10003" max="10003" width="7.08333333333333" style="477" customWidth="1"/>
    <col min="10004" max="10004" width="9.66666666666667" style="477" customWidth="1"/>
    <col min="10005" max="10005" width="6.08333333333333" style="477" customWidth="1"/>
    <col min="10006" max="10006" width="5.66666666666667" style="477" customWidth="1"/>
    <col min="10007" max="10007" width="8.16666666666667" style="477" customWidth="1"/>
    <col min="10008" max="10008" width="7.58333333333333" style="477" customWidth="1"/>
    <col min="10009" max="10009" width="8.66666666666667" style="477" customWidth="1"/>
    <col min="10010" max="10010" width="9.08333333333333" style="477" customWidth="1"/>
    <col min="10011" max="10011" width="9" style="477" customWidth="1"/>
    <col min="10012" max="10012" width="9" style="477"/>
    <col min="10013" max="10013" width="6.66666666666667" style="477" customWidth="1"/>
    <col min="10014" max="10014" width="9" style="477"/>
    <col min="10015" max="10018" width="9" style="477" hidden="1" customWidth="1"/>
    <col min="10019" max="10021" width="13.5833333333333" style="477" customWidth="1"/>
    <col min="10022" max="10022" width="9" style="477"/>
    <col min="10023" max="10023" width="13.5833333333333" style="477" customWidth="1"/>
    <col min="10024" max="10024" width="9" style="477"/>
    <col min="10025" max="10025" width="35" style="477" customWidth="1"/>
    <col min="10026" max="10026" width="14.6666666666667" style="477" customWidth="1"/>
    <col min="10027" max="10028" width="9" style="477"/>
    <col min="10029" max="10030" width="13.1666666666667" style="477" customWidth="1"/>
    <col min="10031" max="10031" width="9" style="477"/>
    <col min="10032" max="10032" width="12.5833333333333" style="477" customWidth="1"/>
    <col min="10033" max="10033" width="9" style="477"/>
    <col min="10034" max="10034" width="13" style="477" customWidth="1"/>
    <col min="10035" max="10037" width="9" style="477"/>
    <col min="10038" max="10038" width="11.4166666666667" style="477" customWidth="1"/>
    <col min="10039" max="10039" width="11.9166666666667" style="477" customWidth="1"/>
    <col min="10040" max="10229" width="9" style="477"/>
    <col min="10230" max="10230" width="8.16666666666667" style="477" customWidth="1"/>
    <col min="10231" max="10231" width="4.08333333333333" style="477" customWidth="1"/>
    <col min="10232" max="10232" width="12.6666666666667" style="477" customWidth="1"/>
    <col min="10233" max="10233" width="6" style="477" customWidth="1"/>
    <col min="10234" max="10234" width="6.66666666666667" style="477" customWidth="1"/>
    <col min="10235" max="10237" width="4.66666666666667" style="477" customWidth="1"/>
    <col min="10238" max="10238" width="7.58333333333333" style="477" customWidth="1"/>
    <col min="10239" max="10239" width="8.91666666666667" style="477" customWidth="1"/>
    <col min="10240" max="10240" width="6.5" style="477" customWidth="1"/>
    <col min="10241" max="10242" width="5.5" style="477" customWidth="1"/>
    <col min="10243" max="10243" width="7.41666666666667" style="477" customWidth="1"/>
    <col min="10244" max="10246" width="5.08333333333333" style="477" customWidth="1"/>
    <col min="10247" max="10247" width="6.91666666666667" style="477" customWidth="1"/>
    <col min="10248" max="10248" width="5.91666666666667" style="477" customWidth="1"/>
    <col min="10249" max="10249" width="6.41666666666667" style="477" customWidth="1"/>
    <col min="10250" max="10250" width="6.91666666666667" style="477" customWidth="1"/>
    <col min="10251" max="10251" width="5.08333333333333" style="477" customWidth="1"/>
    <col min="10252" max="10252" width="4.91666666666667" style="477" customWidth="1"/>
    <col min="10253" max="10253" width="4.5" style="477" customWidth="1"/>
    <col min="10254" max="10254" width="5.58333333333333" style="477" customWidth="1"/>
    <col min="10255" max="10256" width="8.41666666666667" style="477" customWidth="1"/>
    <col min="10257" max="10257" width="5.08333333333333" style="477" customWidth="1"/>
    <col min="10258" max="10258" width="6.58333333333333" style="477" customWidth="1"/>
    <col min="10259" max="10259" width="7.08333333333333" style="477" customWidth="1"/>
    <col min="10260" max="10260" width="9.66666666666667" style="477" customWidth="1"/>
    <col min="10261" max="10261" width="6.08333333333333" style="477" customWidth="1"/>
    <col min="10262" max="10262" width="5.66666666666667" style="477" customWidth="1"/>
    <col min="10263" max="10263" width="8.16666666666667" style="477" customWidth="1"/>
    <col min="10264" max="10264" width="7.58333333333333" style="477" customWidth="1"/>
    <col min="10265" max="10265" width="8.66666666666667" style="477" customWidth="1"/>
    <col min="10266" max="10266" width="9.08333333333333" style="477" customWidth="1"/>
    <col min="10267" max="10267" width="9" style="477" customWidth="1"/>
    <col min="10268" max="10268" width="9" style="477"/>
    <col min="10269" max="10269" width="6.66666666666667" style="477" customWidth="1"/>
    <col min="10270" max="10270" width="9" style="477"/>
    <col min="10271" max="10274" width="9" style="477" hidden="1" customWidth="1"/>
    <col min="10275" max="10277" width="13.5833333333333" style="477" customWidth="1"/>
    <col min="10278" max="10278" width="9" style="477"/>
    <col min="10279" max="10279" width="13.5833333333333" style="477" customWidth="1"/>
    <col min="10280" max="10280" width="9" style="477"/>
    <col min="10281" max="10281" width="35" style="477" customWidth="1"/>
    <col min="10282" max="10282" width="14.6666666666667" style="477" customWidth="1"/>
    <col min="10283" max="10284" width="9" style="477"/>
    <col min="10285" max="10286" width="13.1666666666667" style="477" customWidth="1"/>
    <col min="10287" max="10287" width="9" style="477"/>
    <col min="10288" max="10288" width="12.5833333333333" style="477" customWidth="1"/>
    <col min="10289" max="10289" width="9" style="477"/>
    <col min="10290" max="10290" width="13" style="477" customWidth="1"/>
    <col min="10291" max="10293" width="9" style="477"/>
    <col min="10294" max="10294" width="11.4166666666667" style="477" customWidth="1"/>
    <col min="10295" max="10295" width="11.9166666666667" style="477" customWidth="1"/>
    <col min="10296" max="10485" width="9" style="477"/>
    <col min="10486" max="10486" width="8.16666666666667" style="477" customWidth="1"/>
    <col min="10487" max="10487" width="4.08333333333333" style="477" customWidth="1"/>
    <col min="10488" max="10488" width="12.6666666666667" style="477" customWidth="1"/>
    <col min="10489" max="10489" width="6" style="477" customWidth="1"/>
    <col min="10490" max="10490" width="6.66666666666667" style="477" customWidth="1"/>
    <col min="10491" max="10493" width="4.66666666666667" style="477" customWidth="1"/>
    <col min="10494" max="10494" width="7.58333333333333" style="477" customWidth="1"/>
    <col min="10495" max="10495" width="8.91666666666667" style="477" customWidth="1"/>
    <col min="10496" max="10496" width="6.5" style="477" customWidth="1"/>
    <col min="10497" max="10498" width="5.5" style="477" customWidth="1"/>
    <col min="10499" max="10499" width="7.41666666666667" style="477" customWidth="1"/>
    <col min="10500" max="10502" width="5.08333333333333" style="477" customWidth="1"/>
    <col min="10503" max="10503" width="6.91666666666667" style="477" customWidth="1"/>
    <col min="10504" max="10504" width="5.91666666666667" style="477" customWidth="1"/>
    <col min="10505" max="10505" width="6.41666666666667" style="477" customWidth="1"/>
    <col min="10506" max="10506" width="6.91666666666667" style="477" customWidth="1"/>
    <col min="10507" max="10507" width="5.08333333333333" style="477" customWidth="1"/>
    <col min="10508" max="10508" width="4.91666666666667" style="477" customWidth="1"/>
    <col min="10509" max="10509" width="4.5" style="477" customWidth="1"/>
    <col min="10510" max="10510" width="5.58333333333333" style="477" customWidth="1"/>
    <col min="10511" max="10512" width="8.41666666666667" style="477" customWidth="1"/>
    <col min="10513" max="10513" width="5.08333333333333" style="477" customWidth="1"/>
    <col min="10514" max="10514" width="6.58333333333333" style="477" customWidth="1"/>
    <col min="10515" max="10515" width="7.08333333333333" style="477" customWidth="1"/>
    <col min="10516" max="10516" width="9.66666666666667" style="477" customWidth="1"/>
    <col min="10517" max="10517" width="6.08333333333333" style="477" customWidth="1"/>
    <col min="10518" max="10518" width="5.66666666666667" style="477" customWidth="1"/>
    <col min="10519" max="10519" width="8.16666666666667" style="477" customWidth="1"/>
    <col min="10520" max="10520" width="7.58333333333333" style="477" customWidth="1"/>
    <col min="10521" max="10521" width="8.66666666666667" style="477" customWidth="1"/>
    <col min="10522" max="10522" width="9.08333333333333" style="477" customWidth="1"/>
    <col min="10523" max="10523" width="9" style="477" customWidth="1"/>
    <col min="10524" max="10524" width="9" style="477"/>
    <col min="10525" max="10525" width="6.66666666666667" style="477" customWidth="1"/>
    <col min="10526" max="10526" width="9" style="477"/>
    <col min="10527" max="10530" width="9" style="477" hidden="1" customWidth="1"/>
    <col min="10531" max="10533" width="13.5833333333333" style="477" customWidth="1"/>
    <col min="10534" max="10534" width="9" style="477"/>
    <col min="10535" max="10535" width="13.5833333333333" style="477" customWidth="1"/>
    <col min="10536" max="10536" width="9" style="477"/>
    <col min="10537" max="10537" width="35" style="477" customWidth="1"/>
    <col min="10538" max="10538" width="14.6666666666667" style="477" customWidth="1"/>
    <col min="10539" max="10540" width="9" style="477"/>
    <col min="10541" max="10542" width="13.1666666666667" style="477" customWidth="1"/>
    <col min="10543" max="10543" width="9" style="477"/>
    <col min="10544" max="10544" width="12.5833333333333" style="477" customWidth="1"/>
    <col min="10545" max="10545" width="9" style="477"/>
    <col min="10546" max="10546" width="13" style="477" customWidth="1"/>
    <col min="10547" max="10549" width="9" style="477"/>
    <col min="10550" max="10550" width="11.4166666666667" style="477" customWidth="1"/>
    <col min="10551" max="10551" width="11.9166666666667" style="477" customWidth="1"/>
    <col min="10552" max="10741" width="9" style="477"/>
    <col min="10742" max="10742" width="8.16666666666667" style="477" customWidth="1"/>
    <col min="10743" max="10743" width="4.08333333333333" style="477" customWidth="1"/>
    <col min="10744" max="10744" width="12.6666666666667" style="477" customWidth="1"/>
    <col min="10745" max="10745" width="6" style="477" customWidth="1"/>
    <col min="10746" max="10746" width="6.66666666666667" style="477" customWidth="1"/>
    <col min="10747" max="10749" width="4.66666666666667" style="477" customWidth="1"/>
    <col min="10750" max="10750" width="7.58333333333333" style="477" customWidth="1"/>
    <col min="10751" max="10751" width="8.91666666666667" style="477" customWidth="1"/>
    <col min="10752" max="10752" width="6.5" style="477" customWidth="1"/>
    <col min="10753" max="10754" width="5.5" style="477" customWidth="1"/>
    <col min="10755" max="10755" width="7.41666666666667" style="477" customWidth="1"/>
    <col min="10756" max="10758" width="5.08333333333333" style="477" customWidth="1"/>
    <col min="10759" max="10759" width="6.91666666666667" style="477" customWidth="1"/>
    <col min="10760" max="10760" width="5.91666666666667" style="477" customWidth="1"/>
    <col min="10761" max="10761" width="6.41666666666667" style="477" customWidth="1"/>
    <col min="10762" max="10762" width="6.91666666666667" style="477" customWidth="1"/>
    <col min="10763" max="10763" width="5.08333333333333" style="477" customWidth="1"/>
    <col min="10764" max="10764" width="4.91666666666667" style="477" customWidth="1"/>
    <col min="10765" max="10765" width="4.5" style="477" customWidth="1"/>
    <col min="10766" max="10766" width="5.58333333333333" style="477" customWidth="1"/>
    <col min="10767" max="10768" width="8.41666666666667" style="477" customWidth="1"/>
    <col min="10769" max="10769" width="5.08333333333333" style="477" customWidth="1"/>
    <col min="10770" max="10770" width="6.58333333333333" style="477" customWidth="1"/>
    <col min="10771" max="10771" width="7.08333333333333" style="477" customWidth="1"/>
    <col min="10772" max="10772" width="9.66666666666667" style="477" customWidth="1"/>
    <col min="10773" max="10773" width="6.08333333333333" style="477" customWidth="1"/>
    <col min="10774" max="10774" width="5.66666666666667" style="477" customWidth="1"/>
    <col min="10775" max="10775" width="8.16666666666667" style="477" customWidth="1"/>
    <col min="10776" max="10776" width="7.58333333333333" style="477" customWidth="1"/>
    <col min="10777" max="10777" width="8.66666666666667" style="477" customWidth="1"/>
    <col min="10778" max="10778" width="9.08333333333333" style="477" customWidth="1"/>
    <col min="10779" max="10779" width="9" style="477" customWidth="1"/>
    <col min="10780" max="10780" width="9" style="477"/>
    <col min="10781" max="10781" width="6.66666666666667" style="477" customWidth="1"/>
    <col min="10782" max="10782" width="9" style="477"/>
    <col min="10783" max="10786" width="9" style="477" hidden="1" customWidth="1"/>
    <col min="10787" max="10789" width="13.5833333333333" style="477" customWidth="1"/>
    <col min="10790" max="10790" width="9" style="477"/>
    <col min="10791" max="10791" width="13.5833333333333" style="477" customWidth="1"/>
    <col min="10792" max="10792" width="9" style="477"/>
    <col min="10793" max="10793" width="35" style="477" customWidth="1"/>
    <col min="10794" max="10794" width="14.6666666666667" style="477" customWidth="1"/>
    <col min="10795" max="10796" width="9" style="477"/>
    <col min="10797" max="10798" width="13.1666666666667" style="477" customWidth="1"/>
    <col min="10799" max="10799" width="9" style="477"/>
    <col min="10800" max="10800" width="12.5833333333333" style="477" customWidth="1"/>
    <col min="10801" max="10801" width="9" style="477"/>
    <col min="10802" max="10802" width="13" style="477" customWidth="1"/>
    <col min="10803" max="10805" width="9" style="477"/>
    <col min="10806" max="10806" width="11.4166666666667" style="477" customWidth="1"/>
    <col min="10807" max="10807" width="11.9166666666667" style="477" customWidth="1"/>
    <col min="10808" max="10997" width="9" style="477"/>
    <col min="10998" max="10998" width="8.16666666666667" style="477" customWidth="1"/>
    <col min="10999" max="10999" width="4.08333333333333" style="477" customWidth="1"/>
    <col min="11000" max="11000" width="12.6666666666667" style="477" customWidth="1"/>
    <col min="11001" max="11001" width="6" style="477" customWidth="1"/>
    <col min="11002" max="11002" width="6.66666666666667" style="477" customWidth="1"/>
    <col min="11003" max="11005" width="4.66666666666667" style="477" customWidth="1"/>
    <col min="11006" max="11006" width="7.58333333333333" style="477" customWidth="1"/>
    <col min="11007" max="11007" width="8.91666666666667" style="477" customWidth="1"/>
    <col min="11008" max="11008" width="6.5" style="477" customWidth="1"/>
    <col min="11009" max="11010" width="5.5" style="477" customWidth="1"/>
    <col min="11011" max="11011" width="7.41666666666667" style="477" customWidth="1"/>
    <col min="11012" max="11014" width="5.08333333333333" style="477" customWidth="1"/>
    <col min="11015" max="11015" width="6.91666666666667" style="477" customWidth="1"/>
    <col min="11016" max="11016" width="5.91666666666667" style="477" customWidth="1"/>
    <col min="11017" max="11017" width="6.41666666666667" style="477" customWidth="1"/>
    <col min="11018" max="11018" width="6.91666666666667" style="477" customWidth="1"/>
    <col min="11019" max="11019" width="5.08333333333333" style="477" customWidth="1"/>
    <col min="11020" max="11020" width="4.91666666666667" style="477" customWidth="1"/>
    <col min="11021" max="11021" width="4.5" style="477" customWidth="1"/>
    <col min="11022" max="11022" width="5.58333333333333" style="477" customWidth="1"/>
    <col min="11023" max="11024" width="8.41666666666667" style="477" customWidth="1"/>
    <col min="11025" max="11025" width="5.08333333333333" style="477" customWidth="1"/>
    <col min="11026" max="11026" width="6.58333333333333" style="477" customWidth="1"/>
    <col min="11027" max="11027" width="7.08333333333333" style="477" customWidth="1"/>
    <col min="11028" max="11028" width="9.66666666666667" style="477" customWidth="1"/>
    <col min="11029" max="11029" width="6.08333333333333" style="477" customWidth="1"/>
    <col min="11030" max="11030" width="5.66666666666667" style="477" customWidth="1"/>
    <col min="11031" max="11031" width="8.16666666666667" style="477" customWidth="1"/>
    <col min="11032" max="11032" width="7.58333333333333" style="477" customWidth="1"/>
    <col min="11033" max="11033" width="8.66666666666667" style="477" customWidth="1"/>
    <col min="11034" max="11034" width="9.08333333333333" style="477" customWidth="1"/>
    <col min="11035" max="11035" width="9" style="477" customWidth="1"/>
    <col min="11036" max="11036" width="9" style="477"/>
    <col min="11037" max="11037" width="6.66666666666667" style="477" customWidth="1"/>
    <col min="11038" max="11038" width="9" style="477"/>
    <col min="11039" max="11042" width="9" style="477" hidden="1" customWidth="1"/>
    <col min="11043" max="11045" width="13.5833333333333" style="477" customWidth="1"/>
    <col min="11046" max="11046" width="9" style="477"/>
    <col min="11047" max="11047" width="13.5833333333333" style="477" customWidth="1"/>
    <col min="11048" max="11048" width="9" style="477"/>
    <col min="11049" max="11049" width="35" style="477" customWidth="1"/>
    <col min="11050" max="11050" width="14.6666666666667" style="477" customWidth="1"/>
    <col min="11051" max="11052" width="9" style="477"/>
    <col min="11053" max="11054" width="13.1666666666667" style="477" customWidth="1"/>
    <col min="11055" max="11055" width="9" style="477"/>
    <col min="11056" max="11056" width="12.5833333333333" style="477" customWidth="1"/>
    <col min="11057" max="11057" width="9" style="477"/>
    <col min="11058" max="11058" width="13" style="477" customWidth="1"/>
    <col min="11059" max="11061" width="9" style="477"/>
    <col min="11062" max="11062" width="11.4166666666667" style="477" customWidth="1"/>
    <col min="11063" max="11063" width="11.9166666666667" style="477" customWidth="1"/>
    <col min="11064" max="11253" width="9" style="477"/>
    <col min="11254" max="11254" width="8.16666666666667" style="477" customWidth="1"/>
    <col min="11255" max="11255" width="4.08333333333333" style="477" customWidth="1"/>
    <col min="11256" max="11256" width="12.6666666666667" style="477" customWidth="1"/>
    <col min="11257" max="11257" width="6" style="477" customWidth="1"/>
    <col min="11258" max="11258" width="6.66666666666667" style="477" customWidth="1"/>
    <col min="11259" max="11261" width="4.66666666666667" style="477" customWidth="1"/>
    <col min="11262" max="11262" width="7.58333333333333" style="477" customWidth="1"/>
    <col min="11263" max="11263" width="8.91666666666667" style="477" customWidth="1"/>
    <col min="11264" max="11264" width="6.5" style="477" customWidth="1"/>
    <col min="11265" max="11266" width="5.5" style="477" customWidth="1"/>
    <col min="11267" max="11267" width="7.41666666666667" style="477" customWidth="1"/>
    <col min="11268" max="11270" width="5.08333333333333" style="477" customWidth="1"/>
    <col min="11271" max="11271" width="6.91666666666667" style="477" customWidth="1"/>
    <col min="11272" max="11272" width="5.91666666666667" style="477" customWidth="1"/>
    <col min="11273" max="11273" width="6.41666666666667" style="477" customWidth="1"/>
    <col min="11274" max="11274" width="6.91666666666667" style="477" customWidth="1"/>
    <col min="11275" max="11275" width="5.08333333333333" style="477" customWidth="1"/>
    <col min="11276" max="11276" width="4.91666666666667" style="477" customWidth="1"/>
    <col min="11277" max="11277" width="4.5" style="477" customWidth="1"/>
    <col min="11278" max="11278" width="5.58333333333333" style="477" customWidth="1"/>
    <col min="11279" max="11280" width="8.41666666666667" style="477" customWidth="1"/>
    <col min="11281" max="11281" width="5.08333333333333" style="477" customWidth="1"/>
    <col min="11282" max="11282" width="6.58333333333333" style="477" customWidth="1"/>
    <col min="11283" max="11283" width="7.08333333333333" style="477" customWidth="1"/>
    <col min="11284" max="11284" width="9.66666666666667" style="477" customWidth="1"/>
    <col min="11285" max="11285" width="6.08333333333333" style="477" customWidth="1"/>
    <col min="11286" max="11286" width="5.66666666666667" style="477" customWidth="1"/>
    <col min="11287" max="11287" width="8.16666666666667" style="477" customWidth="1"/>
    <col min="11288" max="11288" width="7.58333333333333" style="477" customWidth="1"/>
    <col min="11289" max="11289" width="8.66666666666667" style="477" customWidth="1"/>
    <col min="11290" max="11290" width="9.08333333333333" style="477" customWidth="1"/>
    <col min="11291" max="11291" width="9" style="477" customWidth="1"/>
    <col min="11292" max="11292" width="9" style="477"/>
    <col min="11293" max="11293" width="6.66666666666667" style="477" customWidth="1"/>
    <col min="11294" max="11294" width="9" style="477"/>
    <col min="11295" max="11298" width="9" style="477" hidden="1" customWidth="1"/>
    <col min="11299" max="11301" width="13.5833333333333" style="477" customWidth="1"/>
    <col min="11302" max="11302" width="9" style="477"/>
    <col min="11303" max="11303" width="13.5833333333333" style="477" customWidth="1"/>
    <col min="11304" max="11304" width="9" style="477"/>
    <col min="11305" max="11305" width="35" style="477" customWidth="1"/>
    <col min="11306" max="11306" width="14.6666666666667" style="477" customWidth="1"/>
    <col min="11307" max="11308" width="9" style="477"/>
    <col min="11309" max="11310" width="13.1666666666667" style="477" customWidth="1"/>
    <col min="11311" max="11311" width="9" style="477"/>
    <col min="11312" max="11312" width="12.5833333333333" style="477" customWidth="1"/>
    <col min="11313" max="11313" width="9" style="477"/>
    <col min="11314" max="11314" width="13" style="477" customWidth="1"/>
    <col min="11315" max="11317" width="9" style="477"/>
    <col min="11318" max="11318" width="11.4166666666667" style="477" customWidth="1"/>
    <col min="11319" max="11319" width="11.9166666666667" style="477" customWidth="1"/>
    <col min="11320" max="11509" width="9" style="477"/>
    <col min="11510" max="11510" width="8.16666666666667" style="477" customWidth="1"/>
    <col min="11511" max="11511" width="4.08333333333333" style="477" customWidth="1"/>
    <col min="11512" max="11512" width="12.6666666666667" style="477" customWidth="1"/>
    <col min="11513" max="11513" width="6" style="477" customWidth="1"/>
    <col min="11514" max="11514" width="6.66666666666667" style="477" customWidth="1"/>
    <col min="11515" max="11517" width="4.66666666666667" style="477" customWidth="1"/>
    <col min="11518" max="11518" width="7.58333333333333" style="477" customWidth="1"/>
    <col min="11519" max="11519" width="8.91666666666667" style="477" customWidth="1"/>
    <col min="11520" max="11520" width="6.5" style="477" customWidth="1"/>
    <col min="11521" max="11522" width="5.5" style="477" customWidth="1"/>
    <col min="11523" max="11523" width="7.41666666666667" style="477" customWidth="1"/>
    <col min="11524" max="11526" width="5.08333333333333" style="477" customWidth="1"/>
    <col min="11527" max="11527" width="6.91666666666667" style="477" customWidth="1"/>
    <col min="11528" max="11528" width="5.91666666666667" style="477" customWidth="1"/>
    <col min="11529" max="11529" width="6.41666666666667" style="477" customWidth="1"/>
    <col min="11530" max="11530" width="6.91666666666667" style="477" customWidth="1"/>
    <col min="11531" max="11531" width="5.08333333333333" style="477" customWidth="1"/>
    <col min="11532" max="11532" width="4.91666666666667" style="477" customWidth="1"/>
    <col min="11533" max="11533" width="4.5" style="477" customWidth="1"/>
    <col min="11534" max="11534" width="5.58333333333333" style="477" customWidth="1"/>
    <col min="11535" max="11536" width="8.41666666666667" style="477" customWidth="1"/>
    <col min="11537" max="11537" width="5.08333333333333" style="477" customWidth="1"/>
    <col min="11538" max="11538" width="6.58333333333333" style="477" customWidth="1"/>
    <col min="11539" max="11539" width="7.08333333333333" style="477" customWidth="1"/>
    <col min="11540" max="11540" width="9.66666666666667" style="477" customWidth="1"/>
    <col min="11541" max="11541" width="6.08333333333333" style="477" customWidth="1"/>
    <col min="11542" max="11542" width="5.66666666666667" style="477" customWidth="1"/>
    <col min="11543" max="11543" width="8.16666666666667" style="477" customWidth="1"/>
    <col min="11544" max="11544" width="7.58333333333333" style="477" customWidth="1"/>
    <col min="11545" max="11545" width="8.66666666666667" style="477" customWidth="1"/>
    <col min="11546" max="11546" width="9.08333333333333" style="477" customWidth="1"/>
    <col min="11547" max="11547" width="9" style="477" customWidth="1"/>
    <col min="11548" max="11548" width="9" style="477"/>
    <col min="11549" max="11549" width="6.66666666666667" style="477" customWidth="1"/>
    <col min="11550" max="11550" width="9" style="477"/>
    <col min="11551" max="11554" width="9" style="477" hidden="1" customWidth="1"/>
    <col min="11555" max="11557" width="13.5833333333333" style="477" customWidth="1"/>
    <col min="11558" max="11558" width="9" style="477"/>
    <col min="11559" max="11559" width="13.5833333333333" style="477" customWidth="1"/>
    <col min="11560" max="11560" width="9" style="477"/>
    <col min="11561" max="11561" width="35" style="477" customWidth="1"/>
    <col min="11562" max="11562" width="14.6666666666667" style="477" customWidth="1"/>
    <col min="11563" max="11564" width="9" style="477"/>
    <col min="11565" max="11566" width="13.1666666666667" style="477" customWidth="1"/>
    <col min="11567" max="11567" width="9" style="477"/>
    <col min="11568" max="11568" width="12.5833333333333" style="477" customWidth="1"/>
    <col min="11569" max="11569" width="9" style="477"/>
    <col min="11570" max="11570" width="13" style="477" customWidth="1"/>
    <col min="11571" max="11573" width="9" style="477"/>
    <col min="11574" max="11574" width="11.4166666666667" style="477" customWidth="1"/>
    <col min="11575" max="11575" width="11.9166666666667" style="477" customWidth="1"/>
    <col min="11576" max="11765" width="9" style="477"/>
    <col min="11766" max="11766" width="8.16666666666667" style="477" customWidth="1"/>
    <col min="11767" max="11767" width="4.08333333333333" style="477" customWidth="1"/>
    <col min="11768" max="11768" width="12.6666666666667" style="477" customWidth="1"/>
    <col min="11769" max="11769" width="6" style="477" customWidth="1"/>
    <col min="11770" max="11770" width="6.66666666666667" style="477" customWidth="1"/>
    <col min="11771" max="11773" width="4.66666666666667" style="477" customWidth="1"/>
    <col min="11774" max="11774" width="7.58333333333333" style="477" customWidth="1"/>
    <col min="11775" max="11775" width="8.91666666666667" style="477" customWidth="1"/>
    <col min="11776" max="11776" width="6.5" style="477" customWidth="1"/>
    <col min="11777" max="11778" width="5.5" style="477" customWidth="1"/>
    <col min="11779" max="11779" width="7.41666666666667" style="477" customWidth="1"/>
    <col min="11780" max="11782" width="5.08333333333333" style="477" customWidth="1"/>
    <col min="11783" max="11783" width="6.91666666666667" style="477" customWidth="1"/>
    <col min="11784" max="11784" width="5.91666666666667" style="477" customWidth="1"/>
    <col min="11785" max="11785" width="6.41666666666667" style="477" customWidth="1"/>
    <col min="11786" max="11786" width="6.91666666666667" style="477" customWidth="1"/>
    <col min="11787" max="11787" width="5.08333333333333" style="477" customWidth="1"/>
    <col min="11788" max="11788" width="4.91666666666667" style="477" customWidth="1"/>
    <col min="11789" max="11789" width="4.5" style="477" customWidth="1"/>
    <col min="11790" max="11790" width="5.58333333333333" style="477" customWidth="1"/>
    <col min="11791" max="11792" width="8.41666666666667" style="477" customWidth="1"/>
    <col min="11793" max="11793" width="5.08333333333333" style="477" customWidth="1"/>
    <col min="11794" max="11794" width="6.58333333333333" style="477" customWidth="1"/>
    <col min="11795" max="11795" width="7.08333333333333" style="477" customWidth="1"/>
    <col min="11796" max="11796" width="9.66666666666667" style="477" customWidth="1"/>
    <col min="11797" max="11797" width="6.08333333333333" style="477" customWidth="1"/>
    <col min="11798" max="11798" width="5.66666666666667" style="477" customWidth="1"/>
    <col min="11799" max="11799" width="8.16666666666667" style="477" customWidth="1"/>
    <col min="11800" max="11800" width="7.58333333333333" style="477" customWidth="1"/>
    <col min="11801" max="11801" width="8.66666666666667" style="477" customWidth="1"/>
    <col min="11802" max="11802" width="9.08333333333333" style="477" customWidth="1"/>
    <col min="11803" max="11803" width="9" style="477" customWidth="1"/>
    <col min="11804" max="11804" width="9" style="477"/>
    <col min="11805" max="11805" width="6.66666666666667" style="477" customWidth="1"/>
    <col min="11806" max="11806" width="9" style="477"/>
    <col min="11807" max="11810" width="9" style="477" hidden="1" customWidth="1"/>
    <col min="11811" max="11813" width="13.5833333333333" style="477" customWidth="1"/>
    <col min="11814" max="11814" width="9" style="477"/>
    <col min="11815" max="11815" width="13.5833333333333" style="477" customWidth="1"/>
    <col min="11816" max="11816" width="9" style="477"/>
    <col min="11817" max="11817" width="35" style="477" customWidth="1"/>
    <col min="11818" max="11818" width="14.6666666666667" style="477" customWidth="1"/>
    <col min="11819" max="11820" width="9" style="477"/>
    <col min="11821" max="11822" width="13.1666666666667" style="477" customWidth="1"/>
    <col min="11823" max="11823" width="9" style="477"/>
    <col min="11824" max="11824" width="12.5833333333333" style="477" customWidth="1"/>
    <col min="11825" max="11825" width="9" style="477"/>
    <col min="11826" max="11826" width="13" style="477" customWidth="1"/>
    <col min="11827" max="11829" width="9" style="477"/>
    <col min="11830" max="11830" width="11.4166666666667" style="477" customWidth="1"/>
    <col min="11831" max="11831" width="11.9166666666667" style="477" customWidth="1"/>
    <col min="11832" max="12021" width="9" style="477"/>
    <col min="12022" max="12022" width="8.16666666666667" style="477" customWidth="1"/>
    <col min="12023" max="12023" width="4.08333333333333" style="477" customWidth="1"/>
    <col min="12024" max="12024" width="12.6666666666667" style="477" customWidth="1"/>
    <col min="12025" max="12025" width="6" style="477" customWidth="1"/>
    <col min="12026" max="12026" width="6.66666666666667" style="477" customWidth="1"/>
    <col min="12027" max="12029" width="4.66666666666667" style="477" customWidth="1"/>
    <col min="12030" max="12030" width="7.58333333333333" style="477" customWidth="1"/>
    <col min="12031" max="12031" width="8.91666666666667" style="477" customWidth="1"/>
    <col min="12032" max="12032" width="6.5" style="477" customWidth="1"/>
    <col min="12033" max="12034" width="5.5" style="477" customWidth="1"/>
    <col min="12035" max="12035" width="7.41666666666667" style="477" customWidth="1"/>
    <col min="12036" max="12038" width="5.08333333333333" style="477" customWidth="1"/>
    <col min="12039" max="12039" width="6.91666666666667" style="477" customWidth="1"/>
    <col min="12040" max="12040" width="5.91666666666667" style="477" customWidth="1"/>
    <col min="12041" max="12041" width="6.41666666666667" style="477" customWidth="1"/>
    <col min="12042" max="12042" width="6.91666666666667" style="477" customWidth="1"/>
    <col min="12043" max="12043" width="5.08333333333333" style="477" customWidth="1"/>
    <col min="12044" max="12044" width="4.91666666666667" style="477" customWidth="1"/>
    <col min="12045" max="12045" width="4.5" style="477" customWidth="1"/>
    <col min="12046" max="12046" width="5.58333333333333" style="477" customWidth="1"/>
    <col min="12047" max="12048" width="8.41666666666667" style="477" customWidth="1"/>
    <col min="12049" max="12049" width="5.08333333333333" style="477" customWidth="1"/>
    <col min="12050" max="12050" width="6.58333333333333" style="477" customWidth="1"/>
    <col min="12051" max="12051" width="7.08333333333333" style="477" customWidth="1"/>
    <col min="12052" max="12052" width="9.66666666666667" style="477" customWidth="1"/>
    <col min="12053" max="12053" width="6.08333333333333" style="477" customWidth="1"/>
    <col min="12054" max="12054" width="5.66666666666667" style="477" customWidth="1"/>
    <col min="12055" max="12055" width="8.16666666666667" style="477" customWidth="1"/>
    <col min="12056" max="12056" width="7.58333333333333" style="477" customWidth="1"/>
    <col min="12057" max="12057" width="8.66666666666667" style="477" customWidth="1"/>
    <col min="12058" max="12058" width="9.08333333333333" style="477" customWidth="1"/>
    <col min="12059" max="12059" width="9" style="477" customWidth="1"/>
    <col min="12060" max="12060" width="9" style="477"/>
    <col min="12061" max="12061" width="6.66666666666667" style="477" customWidth="1"/>
    <col min="12062" max="12062" width="9" style="477"/>
    <col min="12063" max="12066" width="9" style="477" hidden="1" customWidth="1"/>
    <col min="12067" max="12069" width="13.5833333333333" style="477" customWidth="1"/>
    <col min="12070" max="12070" width="9" style="477"/>
    <col min="12071" max="12071" width="13.5833333333333" style="477" customWidth="1"/>
    <col min="12072" max="12072" width="9" style="477"/>
    <col min="12073" max="12073" width="35" style="477" customWidth="1"/>
    <col min="12074" max="12074" width="14.6666666666667" style="477" customWidth="1"/>
    <col min="12075" max="12076" width="9" style="477"/>
    <col min="12077" max="12078" width="13.1666666666667" style="477" customWidth="1"/>
    <col min="12079" max="12079" width="9" style="477"/>
    <col min="12080" max="12080" width="12.5833333333333" style="477" customWidth="1"/>
    <col min="12081" max="12081" width="9" style="477"/>
    <col min="12082" max="12082" width="13" style="477" customWidth="1"/>
    <col min="12083" max="12085" width="9" style="477"/>
    <col min="12086" max="12086" width="11.4166666666667" style="477" customWidth="1"/>
    <col min="12087" max="12087" width="11.9166666666667" style="477" customWidth="1"/>
    <col min="12088" max="12277" width="9" style="477"/>
    <col min="12278" max="12278" width="8.16666666666667" style="477" customWidth="1"/>
    <col min="12279" max="12279" width="4.08333333333333" style="477" customWidth="1"/>
    <col min="12280" max="12280" width="12.6666666666667" style="477" customWidth="1"/>
    <col min="12281" max="12281" width="6" style="477" customWidth="1"/>
    <col min="12282" max="12282" width="6.66666666666667" style="477" customWidth="1"/>
    <col min="12283" max="12285" width="4.66666666666667" style="477" customWidth="1"/>
    <col min="12286" max="12286" width="7.58333333333333" style="477" customWidth="1"/>
    <col min="12287" max="12287" width="8.91666666666667" style="477" customWidth="1"/>
    <col min="12288" max="12288" width="6.5" style="477" customWidth="1"/>
    <col min="12289" max="12290" width="5.5" style="477" customWidth="1"/>
    <col min="12291" max="12291" width="7.41666666666667" style="477" customWidth="1"/>
    <col min="12292" max="12294" width="5.08333333333333" style="477" customWidth="1"/>
    <col min="12295" max="12295" width="6.91666666666667" style="477" customWidth="1"/>
    <col min="12296" max="12296" width="5.91666666666667" style="477" customWidth="1"/>
    <col min="12297" max="12297" width="6.41666666666667" style="477" customWidth="1"/>
    <col min="12298" max="12298" width="6.91666666666667" style="477" customWidth="1"/>
    <col min="12299" max="12299" width="5.08333333333333" style="477" customWidth="1"/>
    <col min="12300" max="12300" width="4.91666666666667" style="477" customWidth="1"/>
    <col min="12301" max="12301" width="4.5" style="477" customWidth="1"/>
    <col min="12302" max="12302" width="5.58333333333333" style="477" customWidth="1"/>
    <col min="12303" max="12304" width="8.41666666666667" style="477" customWidth="1"/>
    <col min="12305" max="12305" width="5.08333333333333" style="477" customWidth="1"/>
    <col min="12306" max="12306" width="6.58333333333333" style="477" customWidth="1"/>
    <col min="12307" max="12307" width="7.08333333333333" style="477" customWidth="1"/>
    <col min="12308" max="12308" width="9.66666666666667" style="477" customWidth="1"/>
    <col min="12309" max="12309" width="6.08333333333333" style="477" customWidth="1"/>
    <col min="12310" max="12310" width="5.66666666666667" style="477" customWidth="1"/>
    <col min="12311" max="12311" width="8.16666666666667" style="477" customWidth="1"/>
    <col min="12312" max="12312" width="7.58333333333333" style="477" customWidth="1"/>
    <col min="12313" max="12313" width="8.66666666666667" style="477" customWidth="1"/>
    <col min="12314" max="12314" width="9.08333333333333" style="477" customWidth="1"/>
    <col min="12315" max="12315" width="9" style="477" customWidth="1"/>
    <col min="12316" max="12316" width="9" style="477"/>
    <col min="12317" max="12317" width="6.66666666666667" style="477" customWidth="1"/>
    <col min="12318" max="12318" width="9" style="477"/>
    <col min="12319" max="12322" width="9" style="477" hidden="1" customWidth="1"/>
    <col min="12323" max="12325" width="13.5833333333333" style="477" customWidth="1"/>
    <col min="12326" max="12326" width="9" style="477"/>
    <col min="12327" max="12327" width="13.5833333333333" style="477" customWidth="1"/>
    <col min="12328" max="12328" width="9" style="477"/>
    <col min="12329" max="12329" width="35" style="477" customWidth="1"/>
    <col min="12330" max="12330" width="14.6666666666667" style="477" customWidth="1"/>
    <col min="12331" max="12332" width="9" style="477"/>
    <col min="12333" max="12334" width="13.1666666666667" style="477" customWidth="1"/>
    <col min="12335" max="12335" width="9" style="477"/>
    <col min="12336" max="12336" width="12.5833333333333" style="477" customWidth="1"/>
    <col min="12337" max="12337" width="9" style="477"/>
    <col min="12338" max="12338" width="13" style="477" customWidth="1"/>
    <col min="12339" max="12341" width="9" style="477"/>
    <col min="12342" max="12342" width="11.4166666666667" style="477" customWidth="1"/>
    <col min="12343" max="12343" width="11.9166666666667" style="477" customWidth="1"/>
    <col min="12344" max="12533" width="9" style="477"/>
    <col min="12534" max="12534" width="8.16666666666667" style="477" customWidth="1"/>
    <col min="12535" max="12535" width="4.08333333333333" style="477" customWidth="1"/>
    <col min="12536" max="12536" width="12.6666666666667" style="477" customWidth="1"/>
    <col min="12537" max="12537" width="6" style="477" customWidth="1"/>
    <col min="12538" max="12538" width="6.66666666666667" style="477" customWidth="1"/>
    <col min="12539" max="12541" width="4.66666666666667" style="477" customWidth="1"/>
    <col min="12542" max="12542" width="7.58333333333333" style="477" customWidth="1"/>
    <col min="12543" max="12543" width="8.91666666666667" style="477" customWidth="1"/>
    <col min="12544" max="12544" width="6.5" style="477" customWidth="1"/>
    <col min="12545" max="12546" width="5.5" style="477" customWidth="1"/>
    <col min="12547" max="12547" width="7.41666666666667" style="477" customWidth="1"/>
    <col min="12548" max="12550" width="5.08333333333333" style="477" customWidth="1"/>
    <col min="12551" max="12551" width="6.91666666666667" style="477" customWidth="1"/>
    <col min="12552" max="12552" width="5.91666666666667" style="477" customWidth="1"/>
    <col min="12553" max="12553" width="6.41666666666667" style="477" customWidth="1"/>
    <col min="12554" max="12554" width="6.91666666666667" style="477" customWidth="1"/>
    <col min="12555" max="12555" width="5.08333333333333" style="477" customWidth="1"/>
    <col min="12556" max="12556" width="4.91666666666667" style="477" customWidth="1"/>
    <col min="12557" max="12557" width="4.5" style="477" customWidth="1"/>
    <col min="12558" max="12558" width="5.58333333333333" style="477" customWidth="1"/>
    <col min="12559" max="12560" width="8.41666666666667" style="477" customWidth="1"/>
    <col min="12561" max="12561" width="5.08333333333333" style="477" customWidth="1"/>
    <col min="12562" max="12562" width="6.58333333333333" style="477" customWidth="1"/>
    <col min="12563" max="12563" width="7.08333333333333" style="477" customWidth="1"/>
    <col min="12564" max="12564" width="9.66666666666667" style="477" customWidth="1"/>
    <col min="12565" max="12565" width="6.08333333333333" style="477" customWidth="1"/>
    <col min="12566" max="12566" width="5.66666666666667" style="477" customWidth="1"/>
    <col min="12567" max="12567" width="8.16666666666667" style="477" customWidth="1"/>
    <col min="12568" max="12568" width="7.58333333333333" style="477" customWidth="1"/>
    <col min="12569" max="12569" width="8.66666666666667" style="477" customWidth="1"/>
    <col min="12570" max="12570" width="9.08333333333333" style="477" customWidth="1"/>
    <col min="12571" max="12571" width="9" style="477" customWidth="1"/>
    <col min="12572" max="12572" width="9" style="477"/>
    <col min="12573" max="12573" width="6.66666666666667" style="477" customWidth="1"/>
    <col min="12574" max="12574" width="9" style="477"/>
    <col min="12575" max="12578" width="9" style="477" hidden="1" customWidth="1"/>
    <col min="12579" max="12581" width="13.5833333333333" style="477" customWidth="1"/>
    <col min="12582" max="12582" width="9" style="477"/>
    <col min="12583" max="12583" width="13.5833333333333" style="477" customWidth="1"/>
    <col min="12584" max="12584" width="9" style="477"/>
    <col min="12585" max="12585" width="35" style="477" customWidth="1"/>
    <col min="12586" max="12586" width="14.6666666666667" style="477" customWidth="1"/>
    <col min="12587" max="12588" width="9" style="477"/>
    <col min="12589" max="12590" width="13.1666666666667" style="477" customWidth="1"/>
    <col min="12591" max="12591" width="9" style="477"/>
    <col min="12592" max="12592" width="12.5833333333333" style="477" customWidth="1"/>
    <col min="12593" max="12593" width="9" style="477"/>
    <col min="12594" max="12594" width="13" style="477" customWidth="1"/>
    <col min="12595" max="12597" width="9" style="477"/>
    <col min="12598" max="12598" width="11.4166666666667" style="477" customWidth="1"/>
    <col min="12599" max="12599" width="11.9166666666667" style="477" customWidth="1"/>
    <col min="12600" max="12789" width="9" style="477"/>
    <col min="12790" max="12790" width="8.16666666666667" style="477" customWidth="1"/>
    <col min="12791" max="12791" width="4.08333333333333" style="477" customWidth="1"/>
    <col min="12792" max="12792" width="12.6666666666667" style="477" customWidth="1"/>
    <col min="12793" max="12793" width="6" style="477" customWidth="1"/>
    <col min="12794" max="12794" width="6.66666666666667" style="477" customWidth="1"/>
    <col min="12795" max="12797" width="4.66666666666667" style="477" customWidth="1"/>
    <col min="12798" max="12798" width="7.58333333333333" style="477" customWidth="1"/>
    <col min="12799" max="12799" width="8.91666666666667" style="477" customWidth="1"/>
    <col min="12800" max="12800" width="6.5" style="477" customWidth="1"/>
    <col min="12801" max="12802" width="5.5" style="477" customWidth="1"/>
    <col min="12803" max="12803" width="7.41666666666667" style="477" customWidth="1"/>
    <col min="12804" max="12806" width="5.08333333333333" style="477" customWidth="1"/>
    <col min="12807" max="12807" width="6.91666666666667" style="477" customWidth="1"/>
    <col min="12808" max="12808" width="5.91666666666667" style="477" customWidth="1"/>
    <col min="12809" max="12809" width="6.41666666666667" style="477" customWidth="1"/>
    <col min="12810" max="12810" width="6.91666666666667" style="477" customWidth="1"/>
    <col min="12811" max="12811" width="5.08333333333333" style="477" customWidth="1"/>
    <col min="12812" max="12812" width="4.91666666666667" style="477" customWidth="1"/>
    <col min="12813" max="12813" width="4.5" style="477" customWidth="1"/>
    <col min="12814" max="12814" width="5.58333333333333" style="477" customWidth="1"/>
    <col min="12815" max="12816" width="8.41666666666667" style="477" customWidth="1"/>
    <col min="12817" max="12817" width="5.08333333333333" style="477" customWidth="1"/>
    <col min="12818" max="12818" width="6.58333333333333" style="477" customWidth="1"/>
    <col min="12819" max="12819" width="7.08333333333333" style="477" customWidth="1"/>
    <col min="12820" max="12820" width="9.66666666666667" style="477" customWidth="1"/>
    <col min="12821" max="12821" width="6.08333333333333" style="477" customWidth="1"/>
    <col min="12822" max="12822" width="5.66666666666667" style="477" customWidth="1"/>
    <col min="12823" max="12823" width="8.16666666666667" style="477" customWidth="1"/>
    <col min="12824" max="12824" width="7.58333333333333" style="477" customWidth="1"/>
    <col min="12825" max="12825" width="8.66666666666667" style="477" customWidth="1"/>
    <col min="12826" max="12826" width="9.08333333333333" style="477" customWidth="1"/>
    <col min="12827" max="12827" width="9" style="477" customWidth="1"/>
    <col min="12828" max="12828" width="9" style="477"/>
    <col min="12829" max="12829" width="6.66666666666667" style="477" customWidth="1"/>
    <col min="12830" max="12830" width="9" style="477"/>
    <col min="12831" max="12834" width="9" style="477" hidden="1" customWidth="1"/>
    <col min="12835" max="12837" width="13.5833333333333" style="477" customWidth="1"/>
    <col min="12838" max="12838" width="9" style="477"/>
    <col min="12839" max="12839" width="13.5833333333333" style="477" customWidth="1"/>
    <col min="12840" max="12840" width="9" style="477"/>
    <col min="12841" max="12841" width="35" style="477" customWidth="1"/>
    <col min="12842" max="12842" width="14.6666666666667" style="477" customWidth="1"/>
    <col min="12843" max="12844" width="9" style="477"/>
    <col min="12845" max="12846" width="13.1666666666667" style="477" customWidth="1"/>
    <col min="12847" max="12847" width="9" style="477"/>
    <col min="12848" max="12848" width="12.5833333333333" style="477" customWidth="1"/>
    <col min="12849" max="12849" width="9" style="477"/>
    <col min="12850" max="12850" width="13" style="477" customWidth="1"/>
    <col min="12851" max="12853" width="9" style="477"/>
    <col min="12854" max="12854" width="11.4166666666667" style="477" customWidth="1"/>
    <col min="12855" max="12855" width="11.9166666666667" style="477" customWidth="1"/>
    <col min="12856" max="13045" width="9" style="477"/>
    <col min="13046" max="13046" width="8.16666666666667" style="477" customWidth="1"/>
    <col min="13047" max="13047" width="4.08333333333333" style="477" customWidth="1"/>
    <col min="13048" max="13048" width="12.6666666666667" style="477" customWidth="1"/>
    <col min="13049" max="13049" width="6" style="477" customWidth="1"/>
    <col min="13050" max="13050" width="6.66666666666667" style="477" customWidth="1"/>
    <col min="13051" max="13053" width="4.66666666666667" style="477" customWidth="1"/>
    <col min="13054" max="13054" width="7.58333333333333" style="477" customWidth="1"/>
    <col min="13055" max="13055" width="8.91666666666667" style="477" customWidth="1"/>
    <col min="13056" max="13056" width="6.5" style="477" customWidth="1"/>
    <col min="13057" max="13058" width="5.5" style="477" customWidth="1"/>
    <col min="13059" max="13059" width="7.41666666666667" style="477" customWidth="1"/>
    <col min="13060" max="13062" width="5.08333333333333" style="477" customWidth="1"/>
    <col min="13063" max="13063" width="6.91666666666667" style="477" customWidth="1"/>
    <col min="13064" max="13064" width="5.91666666666667" style="477" customWidth="1"/>
    <col min="13065" max="13065" width="6.41666666666667" style="477" customWidth="1"/>
    <col min="13066" max="13066" width="6.91666666666667" style="477" customWidth="1"/>
    <col min="13067" max="13067" width="5.08333333333333" style="477" customWidth="1"/>
    <col min="13068" max="13068" width="4.91666666666667" style="477" customWidth="1"/>
    <col min="13069" max="13069" width="4.5" style="477" customWidth="1"/>
    <col min="13070" max="13070" width="5.58333333333333" style="477" customWidth="1"/>
    <col min="13071" max="13072" width="8.41666666666667" style="477" customWidth="1"/>
    <col min="13073" max="13073" width="5.08333333333333" style="477" customWidth="1"/>
    <col min="13074" max="13074" width="6.58333333333333" style="477" customWidth="1"/>
    <col min="13075" max="13075" width="7.08333333333333" style="477" customWidth="1"/>
    <col min="13076" max="13076" width="9.66666666666667" style="477" customWidth="1"/>
    <col min="13077" max="13077" width="6.08333333333333" style="477" customWidth="1"/>
    <col min="13078" max="13078" width="5.66666666666667" style="477" customWidth="1"/>
    <col min="13079" max="13079" width="8.16666666666667" style="477" customWidth="1"/>
    <col min="13080" max="13080" width="7.58333333333333" style="477" customWidth="1"/>
    <col min="13081" max="13081" width="8.66666666666667" style="477" customWidth="1"/>
    <col min="13082" max="13082" width="9.08333333333333" style="477" customWidth="1"/>
    <col min="13083" max="13083" width="9" style="477" customWidth="1"/>
    <col min="13084" max="13084" width="9" style="477"/>
    <col min="13085" max="13085" width="6.66666666666667" style="477" customWidth="1"/>
    <col min="13086" max="13086" width="9" style="477"/>
    <col min="13087" max="13090" width="9" style="477" hidden="1" customWidth="1"/>
    <col min="13091" max="13093" width="13.5833333333333" style="477" customWidth="1"/>
    <col min="13094" max="13094" width="9" style="477"/>
    <col min="13095" max="13095" width="13.5833333333333" style="477" customWidth="1"/>
    <col min="13096" max="13096" width="9" style="477"/>
    <col min="13097" max="13097" width="35" style="477" customWidth="1"/>
    <col min="13098" max="13098" width="14.6666666666667" style="477" customWidth="1"/>
    <col min="13099" max="13100" width="9" style="477"/>
    <col min="13101" max="13102" width="13.1666666666667" style="477" customWidth="1"/>
    <col min="13103" max="13103" width="9" style="477"/>
    <col min="13104" max="13104" width="12.5833333333333" style="477" customWidth="1"/>
    <col min="13105" max="13105" width="9" style="477"/>
    <col min="13106" max="13106" width="13" style="477" customWidth="1"/>
    <col min="13107" max="13109" width="9" style="477"/>
    <col min="13110" max="13110" width="11.4166666666667" style="477" customWidth="1"/>
    <col min="13111" max="13111" width="11.9166666666667" style="477" customWidth="1"/>
    <col min="13112" max="13301" width="9" style="477"/>
    <col min="13302" max="13302" width="8.16666666666667" style="477" customWidth="1"/>
    <col min="13303" max="13303" width="4.08333333333333" style="477" customWidth="1"/>
    <col min="13304" max="13304" width="12.6666666666667" style="477" customWidth="1"/>
    <col min="13305" max="13305" width="6" style="477" customWidth="1"/>
    <col min="13306" max="13306" width="6.66666666666667" style="477" customWidth="1"/>
    <col min="13307" max="13309" width="4.66666666666667" style="477" customWidth="1"/>
    <col min="13310" max="13310" width="7.58333333333333" style="477" customWidth="1"/>
    <col min="13311" max="13311" width="8.91666666666667" style="477" customWidth="1"/>
    <col min="13312" max="13312" width="6.5" style="477" customWidth="1"/>
    <col min="13313" max="13314" width="5.5" style="477" customWidth="1"/>
    <col min="13315" max="13315" width="7.41666666666667" style="477" customWidth="1"/>
    <col min="13316" max="13318" width="5.08333333333333" style="477" customWidth="1"/>
    <col min="13319" max="13319" width="6.91666666666667" style="477" customWidth="1"/>
    <col min="13320" max="13320" width="5.91666666666667" style="477" customWidth="1"/>
    <col min="13321" max="13321" width="6.41666666666667" style="477" customWidth="1"/>
    <col min="13322" max="13322" width="6.91666666666667" style="477" customWidth="1"/>
    <col min="13323" max="13323" width="5.08333333333333" style="477" customWidth="1"/>
    <col min="13324" max="13324" width="4.91666666666667" style="477" customWidth="1"/>
    <col min="13325" max="13325" width="4.5" style="477" customWidth="1"/>
    <col min="13326" max="13326" width="5.58333333333333" style="477" customWidth="1"/>
    <col min="13327" max="13328" width="8.41666666666667" style="477" customWidth="1"/>
    <col min="13329" max="13329" width="5.08333333333333" style="477" customWidth="1"/>
    <col min="13330" max="13330" width="6.58333333333333" style="477" customWidth="1"/>
    <col min="13331" max="13331" width="7.08333333333333" style="477" customWidth="1"/>
    <col min="13332" max="13332" width="9.66666666666667" style="477" customWidth="1"/>
    <col min="13333" max="13333" width="6.08333333333333" style="477" customWidth="1"/>
    <col min="13334" max="13334" width="5.66666666666667" style="477" customWidth="1"/>
    <col min="13335" max="13335" width="8.16666666666667" style="477" customWidth="1"/>
    <col min="13336" max="13336" width="7.58333333333333" style="477" customWidth="1"/>
    <col min="13337" max="13337" width="8.66666666666667" style="477" customWidth="1"/>
    <col min="13338" max="13338" width="9.08333333333333" style="477" customWidth="1"/>
    <col min="13339" max="13339" width="9" style="477" customWidth="1"/>
    <col min="13340" max="13340" width="9" style="477"/>
    <col min="13341" max="13341" width="6.66666666666667" style="477" customWidth="1"/>
    <col min="13342" max="13342" width="9" style="477"/>
    <col min="13343" max="13346" width="9" style="477" hidden="1" customWidth="1"/>
    <col min="13347" max="13349" width="13.5833333333333" style="477" customWidth="1"/>
    <col min="13350" max="13350" width="9" style="477"/>
    <col min="13351" max="13351" width="13.5833333333333" style="477" customWidth="1"/>
    <col min="13352" max="13352" width="9" style="477"/>
    <col min="13353" max="13353" width="35" style="477" customWidth="1"/>
    <col min="13354" max="13354" width="14.6666666666667" style="477" customWidth="1"/>
    <col min="13355" max="13356" width="9" style="477"/>
    <col min="13357" max="13358" width="13.1666666666667" style="477" customWidth="1"/>
    <col min="13359" max="13359" width="9" style="477"/>
    <col min="13360" max="13360" width="12.5833333333333" style="477" customWidth="1"/>
    <col min="13361" max="13361" width="9" style="477"/>
    <col min="13362" max="13362" width="13" style="477" customWidth="1"/>
    <col min="13363" max="13365" width="9" style="477"/>
    <col min="13366" max="13366" width="11.4166666666667" style="477" customWidth="1"/>
    <col min="13367" max="13367" width="11.9166666666667" style="477" customWidth="1"/>
    <col min="13368" max="13557" width="9" style="477"/>
    <col min="13558" max="13558" width="8.16666666666667" style="477" customWidth="1"/>
    <col min="13559" max="13559" width="4.08333333333333" style="477" customWidth="1"/>
    <col min="13560" max="13560" width="12.6666666666667" style="477" customWidth="1"/>
    <col min="13561" max="13561" width="6" style="477" customWidth="1"/>
    <col min="13562" max="13562" width="6.66666666666667" style="477" customWidth="1"/>
    <col min="13563" max="13565" width="4.66666666666667" style="477" customWidth="1"/>
    <col min="13566" max="13566" width="7.58333333333333" style="477" customWidth="1"/>
    <col min="13567" max="13567" width="8.91666666666667" style="477" customWidth="1"/>
    <col min="13568" max="13568" width="6.5" style="477" customWidth="1"/>
    <col min="13569" max="13570" width="5.5" style="477" customWidth="1"/>
    <col min="13571" max="13571" width="7.41666666666667" style="477" customWidth="1"/>
    <col min="13572" max="13574" width="5.08333333333333" style="477" customWidth="1"/>
    <col min="13575" max="13575" width="6.91666666666667" style="477" customWidth="1"/>
    <col min="13576" max="13576" width="5.91666666666667" style="477" customWidth="1"/>
    <col min="13577" max="13577" width="6.41666666666667" style="477" customWidth="1"/>
    <col min="13578" max="13578" width="6.91666666666667" style="477" customWidth="1"/>
    <col min="13579" max="13579" width="5.08333333333333" style="477" customWidth="1"/>
    <col min="13580" max="13580" width="4.91666666666667" style="477" customWidth="1"/>
    <col min="13581" max="13581" width="4.5" style="477" customWidth="1"/>
    <col min="13582" max="13582" width="5.58333333333333" style="477" customWidth="1"/>
    <col min="13583" max="13584" width="8.41666666666667" style="477" customWidth="1"/>
    <col min="13585" max="13585" width="5.08333333333333" style="477" customWidth="1"/>
    <col min="13586" max="13586" width="6.58333333333333" style="477" customWidth="1"/>
    <col min="13587" max="13587" width="7.08333333333333" style="477" customWidth="1"/>
    <col min="13588" max="13588" width="9.66666666666667" style="477" customWidth="1"/>
    <col min="13589" max="13589" width="6.08333333333333" style="477" customWidth="1"/>
    <col min="13590" max="13590" width="5.66666666666667" style="477" customWidth="1"/>
    <col min="13591" max="13591" width="8.16666666666667" style="477" customWidth="1"/>
    <col min="13592" max="13592" width="7.58333333333333" style="477" customWidth="1"/>
    <col min="13593" max="13593" width="8.66666666666667" style="477" customWidth="1"/>
    <col min="13594" max="13594" width="9.08333333333333" style="477" customWidth="1"/>
    <col min="13595" max="13595" width="9" style="477" customWidth="1"/>
    <col min="13596" max="13596" width="9" style="477"/>
    <col min="13597" max="13597" width="6.66666666666667" style="477" customWidth="1"/>
    <col min="13598" max="13598" width="9" style="477"/>
    <col min="13599" max="13602" width="9" style="477" hidden="1" customWidth="1"/>
    <col min="13603" max="13605" width="13.5833333333333" style="477" customWidth="1"/>
    <col min="13606" max="13606" width="9" style="477"/>
    <col min="13607" max="13607" width="13.5833333333333" style="477" customWidth="1"/>
    <col min="13608" max="13608" width="9" style="477"/>
    <col min="13609" max="13609" width="35" style="477" customWidth="1"/>
    <col min="13610" max="13610" width="14.6666666666667" style="477" customWidth="1"/>
    <col min="13611" max="13612" width="9" style="477"/>
    <col min="13613" max="13614" width="13.1666666666667" style="477" customWidth="1"/>
    <col min="13615" max="13615" width="9" style="477"/>
    <col min="13616" max="13616" width="12.5833333333333" style="477" customWidth="1"/>
    <col min="13617" max="13617" width="9" style="477"/>
    <col min="13618" max="13618" width="13" style="477" customWidth="1"/>
    <col min="13619" max="13621" width="9" style="477"/>
    <col min="13622" max="13622" width="11.4166666666667" style="477" customWidth="1"/>
    <col min="13623" max="13623" width="11.9166666666667" style="477" customWidth="1"/>
    <col min="13624" max="13813" width="9" style="477"/>
    <col min="13814" max="13814" width="8.16666666666667" style="477" customWidth="1"/>
    <col min="13815" max="13815" width="4.08333333333333" style="477" customWidth="1"/>
    <col min="13816" max="13816" width="12.6666666666667" style="477" customWidth="1"/>
    <col min="13817" max="13817" width="6" style="477" customWidth="1"/>
    <col min="13818" max="13818" width="6.66666666666667" style="477" customWidth="1"/>
    <col min="13819" max="13821" width="4.66666666666667" style="477" customWidth="1"/>
    <col min="13822" max="13822" width="7.58333333333333" style="477" customWidth="1"/>
    <col min="13823" max="13823" width="8.91666666666667" style="477" customWidth="1"/>
    <col min="13824" max="13824" width="6.5" style="477" customWidth="1"/>
    <col min="13825" max="13826" width="5.5" style="477" customWidth="1"/>
    <col min="13827" max="13827" width="7.41666666666667" style="477" customWidth="1"/>
    <col min="13828" max="13830" width="5.08333333333333" style="477" customWidth="1"/>
    <col min="13831" max="13831" width="6.91666666666667" style="477" customWidth="1"/>
    <col min="13832" max="13832" width="5.91666666666667" style="477" customWidth="1"/>
    <col min="13833" max="13833" width="6.41666666666667" style="477" customWidth="1"/>
    <col min="13834" max="13834" width="6.91666666666667" style="477" customWidth="1"/>
    <col min="13835" max="13835" width="5.08333333333333" style="477" customWidth="1"/>
    <col min="13836" max="13836" width="4.91666666666667" style="477" customWidth="1"/>
    <col min="13837" max="13837" width="4.5" style="477" customWidth="1"/>
    <col min="13838" max="13838" width="5.58333333333333" style="477" customWidth="1"/>
    <col min="13839" max="13840" width="8.41666666666667" style="477" customWidth="1"/>
    <col min="13841" max="13841" width="5.08333333333333" style="477" customWidth="1"/>
    <col min="13842" max="13842" width="6.58333333333333" style="477" customWidth="1"/>
    <col min="13843" max="13843" width="7.08333333333333" style="477" customWidth="1"/>
    <col min="13844" max="13844" width="9.66666666666667" style="477" customWidth="1"/>
    <col min="13845" max="13845" width="6.08333333333333" style="477" customWidth="1"/>
    <col min="13846" max="13846" width="5.66666666666667" style="477" customWidth="1"/>
    <col min="13847" max="13847" width="8.16666666666667" style="477" customWidth="1"/>
    <col min="13848" max="13848" width="7.58333333333333" style="477" customWidth="1"/>
    <col min="13849" max="13849" width="8.66666666666667" style="477" customWidth="1"/>
    <col min="13850" max="13850" width="9.08333333333333" style="477" customWidth="1"/>
    <col min="13851" max="13851" width="9" style="477" customWidth="1"/>
    <col min="13852" max="13852" width="9" style="477"/>
    <col min="13853" max="13853" width="6.66666666666667" style="477" customWidth="1"/>
    <col min="13854" max="13854" width="9" style="477"/>
    <col min="13855" max="13858" width="9" style="477" hidden="1" customWidth="1"/>
    <col min="13859" max="13861" width="13.5833333333333" style="477" customWidth="1"/>
    <col min="13862" max="13862" width="9" style="477"/>
    <col min="13863" max="13863" width="13.5833333333333" style="477" customWidth="1"/>
    <col min="13864" max="13864" width="9" style="477"/>
    <col min="13865" max="13865" width="35" style="477" customWidth="1"/>
    <col min="13866" max="13866" width="14.6666666666667" style="477" customWidth="1"/>
    <col min="13867" max="13868" width="9" style="477"/>
    <col min="13869" max="13870" width="13.1666666666667" style="477" customWidth="1"/>
    <col min="13871" max="13871" width="9" style="477"/>
    <col min="13872" max="13872" width="12.5833333333333" style="477" customWidth="1"/>
    <col min="13873" max="13873" width="9" style="477"/>
    <col min="13874" max="13874" width="13" style="477" customWidth="1"/>
    <col min="13875" max="13877" width="9" style="477"/>
    <col min="13878" max="13878" width="11.4166666666667" style="477" customWidth="1"/>
    <col min="13879" max="13879" width="11.9166666666667" style="477" customWidth="1"/>
    <col min="13880" max="14069" width="9" style="477"/>
    <col min="14070" max="14070" width="8.16666666666667" style="477" customWidth="1"/>
    <col min="14071" max="14071" width="4.08333333333333" style="477" customWidth="1"/>
    <col min="14072" max="14072" width="12.6666666666667" style="477" customWidth="1"/>
    <col min="14073" max="14073" width="6" style="477" customWidth="1"/>
    <col min="14074" max="14074" width="6.66666666666667" style="477" customWidth="1"/>
    <col min="14075" max="14077" width="4.66666666666667" style="477" customWidth="1"/>
    <col min="14078" max="14078" width="7.58333333333333" style="477" customWidth="1"/>
    <col min="14079" max="14079" width="8.91666666666667" style="477" customWidth="1"/>
    <col min="14080" max="14080" width="6.5" style="477" customWidth="1"/>
    <col min="14081" max="14082" width="5.5" style="477" customWidth="1"/>
    <col min="14083" max="14083" width="7.41666666666667" style="477" customWidth="1"/>
    <col min="14084" max="14086" width="5.08333333333333" style="477" customWidth="1"/>
    <col min="14087" max="14087" width="6.91666666666667" style="477" customWidth="1"/>
    <col min="14088" max="14088" width="5.91666666666667" style="477" customWidth="1"/>
    <col min="14089" max="14089" width="6.41666666666667" style="477" customWidth="1"/>
    <col min="14090" max="14090" width="6.91666666666667" style="477" customWidth="1"/>
    <col min="14091" max="14091" width="5.08333333333333" style="477" customWidth="1"/>
    <col min="14092" max="14092" width="4.91666666666667" style="477" customWidth="1"/>
    <col min="14093" max="14093" width="4.5" style="477" customWidth="1"/>
    <col min="14094" max="14094" width="5.58333333333333" style="477" customWidth="1"/>
    <col min="14095" max="14096" width="8.41666666666667" style="477" customWidth="1"/>
    <col min="14097" max="14097" width="5.08333333333333" style="477" customWidth="1"/>
    <col min="14098" max="14098" width="6.58333333333333" style="477" customWidth="1"/>
    <col min="14099" max="14099" width="7.08333333333333" style="477" customWidth="1"/>
    <col min="14100" max="14100" width="9.66666666666667" style="477" customWidth="1"/>
    <col min="14101" max="14101" width="6.08333333333333" style="477" customWidth="1"/>
    <col min="14102" max="14102" width="5.66666666666667" style="477" customWidth="1"/>
    <col min="14103" max="14103" width="8.16666666666667" style="477" customWidth="1"/>
    <col min="14104" max="14104" width="7.58333333333333" style="477" customWidth="1"/>
    <col min="14105" max="14105" width="8.66666666666667" style="477" customWidth="1"/>
    <col min="14106" max="14106" width="9.08333333333333" style="477" customWidth="1"/>
    <col min="14107" max="14107" width="9" style="477" customWidth="1"/>
    <col min="14108" max="14108" width="9" style="477"/>
    <col min="14109" max="14109" width="6.66666666666667" style="477" customWidth="1"/>
    <col min="14110" max="14110" width="9" style="477"/>
    <col min="14111" max="14114" width="9" style="477" hidden="1" customWidth="1"/>
    <col min="14115" max="14117" width="13.5833333333333" style="477" customWidth="1"/>
    <col min="14118" max="14118" width="9" style="477"/>
    <col min="14119" max="14119" width="13.5833333333333" style="477" customWidth="1"/>
    <col min="14120" max="14120" width="9" style="477"/>
    <col min="14121" max="14121" width="35" style="477" customWidth="1"/>
    <col min="14122" max="14122" width="14.6666666666667" style="477" customWidth="1"/>
    <col min="14123" max="14124" width="9" style="477"/>
    <col min="14125" max="14126" width="13.1666666666667" style="477" customWidth="1"/>
    <col min="14127" max="14127" width="9" style="477"/>
    <col min="14128" max="14128" width="12.5833333333333" style="477" customWidth="1"/>
    <col min="14129" max="14129" width="9" style="477"/>
    <col min="14130" max="14130" width="13" style="477" customWidth="1"/>
    <col min="14131" max="14133" width="9" style="477"/>
    <col min="14134" max="14134" width="11.4166666666667" style="477" customWidth="1"/>
    <col min="14135" max="14135" width="11.9166666666667" style="477" customWidth="1"/>
    <col min="14136" max="14325" width="9" style="477"/>
    <col min="14326" max="14326" width="8.16666666666667" style="477" customWidth="1"/>
    <col min="14327" max="14327" width="4.08333333333333" style="477" customWidth="1"/>
    <col min="14328" max="14328" width="12.6666666666667" style="477" customWidth="1"/>
    <col min="14329" max="14329" width="6" style="477" customWidth="1"/>
    <col min="14330" max="14330" width="6.66666666666667" style="477" customWidth="1"/>
    <col min="14331" max="14333" width="4.66666666666667" style="477" customWidth="1"/>
    <col min="14334" max="14334" width="7.58333333333333" style="477" customWidth="1"/>
    <col min="14335" max="14335" width="8.91666666666667" style="477" customWidth="1"/>
    <col min="14336" max="14336" width="6.5" style="477" customWidth="1"/>
    <col min="14337" max="14338" width="5.5" style="477" customWidth="1"/>
    <col min="14339" max="14339" width="7.41666666666667" style="477" customWidth="1"/>
    <col min="14340" max="14342" width="5.08333333333333" style="477" customWidth="1"/>
    <col min="14343" max="14343" width="6.91666666666667" style="477" customWidth="1"/>
    <col min="14344" max="14344" width="5.91666666666667" style="477" customWidth="1"/>
    <col min="14345" max="14345" width="6.41666666666667" style="477" customWidth="1"/>
    <col min="14346" max="14346" width="6.91666666666667" style="477" customWidth="1"/>
    <col min="14347" max="14347" width="5.08333333333333" style="477" customWidth="1"/>
    <col min="14348" max="14348" width="4.91666666666667" style="477" customWidth="1"/>
    <col min="14349" max="14349" width="4.5" style="477" customWidth="1"/>
    <col min="14350" max="14350" width="5.58333333333333" style="477" customWidth="1"/>
    <col min="14351" max="14352" width="8.41666666666667" style="477" customWidth="1"/>
    <col min="14353" max="14353" width="5.08333333333333" style="477" customWidth="1"/>
    <col min="14354" max="14354" width="6.58333333333333" style="477" customWidth="1"/>
    <col min="14355" max="14355" width="7.08333333333333" style="477" customWidth="1"/>
    <col min="14356" max="14356" width="9.66666666666667" style="477" customWidth="1"/>
    <col min="14357" max="14357" width="6.08333333333333" style="477" customWidth="1"/>
    <col min="14358" max="14358" width="5.66666666666667" style="477" customWidth="1"/>
    <col min="14359" max="14359" width="8.16666666666667" style="477" customWidth="1"/>
    <col min="14360" max="14360" width="7.58333333333333" style="477" customWidth="1"/>
    <col min="14361" max="14361" width="8.66666666666667" style="477" customWidth="1"/>
    <col min="14362" max="14362" width="9.08333333333333" style="477" customWidth="1"/>
    <col min="14363" max="14363" width="9" style="477" customWidth="1"/>
    <col min="14364" max="14364" width="9" style="477"/>
    <col min="14365" max="14365" width="6.66666666666667" style="477" customWidth="1"/>
    <col min="14366" max="14366" width="9" style="477"/>
    <col min="14367" max="14370" width="9" style="477" hidden="1" customWidth="1"/>
    <col min="14371" max="14373" width="13.5833333333333" style="477" customWidth="1"/>
    <col min="14374" max="14374" width="9" style="477"/>
    <col min="14375" max="14375" width="13.5833333333333" style="477" customWidth="1"/>
    <col min="14376" max="14376" width="9" style="477"/>
    <col min="14377" max="14377" width="35" style="477" customWidth="1"/>
    <col min="14378" max="14378" width="14.6666666666667" style="477" customWidth="1"/>
    <col min="14379" max="14380" width="9" style="477"/>
    <col min="14381" max="14382" width="13.1666666666667" style="477" customWidth="1"/>
    <col min="14383" max="14383" width="9" style="477"/>
    <col min="14384" max="14384" width="12.5833333333333" style="477" customWidth="1"/>
    <col min="14385" max="14385" width="9" style="477"/>
    <col min="14386" max="14386" width="13" style="477" customWidth="1"/>
    <col min="14387" max="14389" width="9" style="477"/>
    <col min="14390" max="14390" width="11.4166666666667" style="477" customWidth="1"/>
    <col min="14391" max="14391" width="11.9166666666667" style="477" customWidth="1"/>
    <col min="14392" max="14581" width="9" style="477"/>
    <col min="14582" max="14582" width="8.16666666666667" style="477" customWidth="1"/>
    <col min="14583" max="14583" width="4.08333333333333" style="477" customWidth="1"/>
    <col min="14584" max="14584" width="12.6666666666667" style="477" customWidth="1"/>
    <col min="14585" max="14585" width="6" style="477" customWidth="1"/>
    <col min="14586" max="14586" width="6.66666666666667" style="477" customWidth="1"/>
    <col min="14587" max="14589" width="4.66666666666667" style="477" customWidth="1"/>
    <col min="14590" max="14590" width="7.58333333333333" style="477" customWidth="1"/>
    <col min="14591" max="14591" width="8.91666666666667" style="477" customWidth="1"/>
    <col min="14592" max="14592" width="6.5" style="477" customWidth="1"/>
    <col min="14593" max="14594" width="5.5" style="477" customWidth="1"/>
    <col min="14595" max="14595" width="7.41666666666667" style="477" customWidth="1"/>
    <col min="14596" max="14598" width="5.08333333333333" style="477" customWidth="1"/>
    <col min="14599" max="14599" width="6.91666666666667" style="477" customWidth="1"/>
    <col min="14600" max="14600" width="5.91666666666667" style="477" customWidth="1"/>
    <col min="14601" max="14601" width="6.41666666666667" style="477" customWidth="1"/>
    <col min="14602" max="14602" width="6.91666666666667" style="477" customWidth="1"/>
    <col min="14603" max="14603" width="5.08333333333333" style="477" customWidth="1"/>
    <col min="14604" max="14604" width="4.91666666666667" style="477" customWidth="1"/>
    <col min="14605" max="14605" width="4.5" style="477" customWidth="1"/>
    <col min="14606" max="14606" width="5.58333333333333" style="477" customWidth="1"/>
    <col min="14607" max="14608" width="8.41666666666667" style="477" customWidth="1"/>
    <col min="14609" max="14609" width="5.08333333333333" style="477" customWidth="1"/>
    <col min="14610" max="14610" width="6.58333333333333" style="477" customWidth="1"/>
    <col min="14611" max="14611" width="7.08333333333333" style="477" customWidth="1"/>
    <col min="14612" max="14612" width="9.66666666666667" style="477" customWidth="1"/>
    <col min="14613" max="14613" width="6.08333333333333" style="477" customWidth="1"/>
    <col min="14614" max="14614" width="5.66666666666667" style="477" customWidth="1"/>
    <col min="14615" max="14615" width="8.16666666666667" style="477" customWidth="1"/>
    <col min="14616" max="14616" width="7.58333333333333" style="477" customWidth="1"/>
    <col min="14617" max="14617" width="8.66666666666667" style="477" customWidth="1"/>
    <col min="14618" max="14618" width="9.08333333333333" style="477" customWidth="1"/>
    <col min="14619" max="14619" width="9" style="477" customWidth="1"/>
    <col min="14620" max="14620" width="9" style="477"/>
    <col min="14621" max="14621" width="6.66666666666667" style="477" customWidth="1"/>
    <col min="14622" max="14622" width="9" style="477"/>
    <col min="14623" max="14626" width="9" style="477" hidden="1" customWidth="1"/>
    <col min="14627" max="14629" width="13.5833333333333" style="477" customWidth="1"/>
    <col min="14630" max="14630" width="9" style="477"/>
    <col min="14631" max="14631" width="13.5833333333333" style="477" customWidth="1"/>
    <col min="14632" max="14632" width="9" style="477"/>
    <col min="14633" max="14633" width="35" style="477" customWidth="1"/>
    <col min="14634" max="14634" width="14.6666666666667" style="477" customWidth="1"/>
    <col min="14635" max="14636" width="9" style="477"/>
    <col min="14637" max="14638" width="13.1666666666667" style="477" customWidth="1"/>
    <col min="14639" max="14639" width="9" style="477"/>
    <col min="14640" max="14640" width="12.5833333333333" style="477" customWidth="1"/>
    <col min="14641" max="14641" width="9" style="477"/>
    <col min="14642" max="14642" width="13" style="477" customWidth="1"/>
    <col min="14643" max="14645" width="9" style="477"/>
    <col min="14646" max="14646" width="11.4166666666667" style="477" customWidth="1"/>
    <col min="14647" max="14647" width="11.9166666666667" style="477" customWidth="1"/>
    <col min="14648" max="14837" width="9" style="477"/>
    <col min="14838" max="14838" width="8.16666666666667" style="477" customWidth="1"/>
    <col min="14839" max="14839" width="4.08333333333333" style="477" customWidth="1"/>
    <col min="14840" max="14840" width="12.6666666666667" style="477" customWidth="1"/>
    <col min="14841" max="14841" width="6" style="477" customWidth="1"/>
    <col min="14842" max="14842" width="6.66666666666667" style="477" customWidth="1"/>
    <col min="14843" max="14845" width="4.66666666666667" style="477" customWidth="1"/>
    <col min="14846" max="14846" width="7.58333333333333" style="477" customWidth="1"/>
    <col min="14847" max="14847" width="8.91666666666667" style="477" customWidth="1"/>
    <col min="14848" max="14848" width="6.5" style="477" customWidth="1"/>
    <col min="14849" max="14850" width="5.5" style="477" customWidth="1"/>
    <col min="14851" max="14851" width="7.41666666666667" style="477" customWidth="1"/>
    <col min="14852" max="14854" width="5.08333333333333" style="477" customWidth="1"/>
    <col min="14855" max="14855" width="6.91666666666667" style="477" customWidth="1"/>
    <col min="14856" max="14856" width="5.91666666666667" style="477" customWidth="1"/>
    <col min="14857" max="14857" width="6.41666666666667" style="477" customWidth="1"/>
    <col min="14858" max="14858" width="6.91666666666667" style="477" customWidth="1"/>
    <col min="14859" max="14859" width="5.08333333333333" style="477" customWidth="1"/>
    <col min="14860" max="14860" width="4.91666666666667" style="477" customWidth="1"/>
    <col min="14861" max="14861" width="4.5" style="477" customWidth="1"/>
    <col min="14862" max="14862" width="5.58333333333333" style="477" customWidth="1"/>
    <col min="14863" max="14864" width="8.41666666666667" style="477" customWidth="1"/>
    <col min="14865" max="14865" width="5.08333333333333" style="477" customWidth="1"/>
    <col min="14866" max="14866" width="6.58333333333333" style="477" customWidth="1"/>
    <col min="14867" max="14867" width="7.08333333333333" style="477" customWidth="1"/>
    <col min="14868" max="14868" width="9.66666666666667" style="477" customWidth="1"/>
    <col min="14869" max="14869" width="6.08333333333333" style="477" customWidth="1"/>
    <col min="14870" max="14870" width="5.66666666666667" style="477" customWidth="1"/>
    <col min="14871" max="14871" width="8.16666666666667" style="477" customWidth="1"/>
    <col min="14872" max="14872" width="7.58333333333333" style="477" customWidth="1"/>
    <col min="14873" max="14873" width="8.66666666666667" style="477" customWidth="1"/>
    <col min="14874" max="14874" width="9.08333333333333" style="477" customWidth="1"/>
    <col min="14875" max="14875" width="9" style="477" customWidth="1"/>
    <col min="14876" max="14876" width="9" style="477"/>
    <col min="14877" max="14877" width="6.66666666666667" style="477" customWidth="1"/>
    <col min="14878" max="14878" width="9" style="477"/>
    <col min="14879" max="14882" width="9" style="477" hidden="1" customWidth="1"/>
    <col min="14883" max="14885" width="13.5833333333333" style="477" customWidth="1"/>
    <col min="14886" max="14886" width="9" style="477"/>
    <col min="14887" max="14887" width="13.5833333333333" style="477" customWidth="1"/>
    <col min="14888" max="14888" width="9" style="477"/>
    <col min="14889" max="14889" width="35" style="477" customWidth="1"/>
    <col min="14890" max="14890" width="14.6666666666667" style="477" customWidth="1"/>
    <col min="14891" max="14892" width="9" style="477"/>
    <col min="14893" max="14894" width="13.1666666666667" style="477" customWidth="1"/>
    <col min="14895" max="14895" width="9" style="477"/>
    <col min="14896" max="14896" width="12.5833333333333" style="477" customWidth="1"/>
    <col min="14897" max="14897" width="9" style="477"/>
    <col min="14898" max="14898" width="13" style="477" customWidth="1"/>
    <col min="14899" max="14901" width="9" style="477"/>
    <col min="14902" max="14902" width="11.4166666666667" style="477" customWidth="1"/>
    <col min="14903" max="14903" width="11.9166666666667" style="477" customWidth="1"/>
    <col min="14904" max="15093" width="9" style="477"/>
    <col min="15094" max="15094" width="8.16666666666667" style="477" customWidth="1"/>
    <col min="15095" max="15095" width="4.08333333333333" style="477" customWidth="1"/>
    <col min="15096" max="15096" width="12.6666666666667" style="477" customWidth="1"/>
    <col min="15097" max="15097" width="6" style="477" customWidth="1"/>
    <col min="15098" max="15098" width="6.66666666666667" style="477" customWidth="1"/>
    <col min="15099" max="15101" width="4.66666666666667" style="477" customWidth="1"/>
    <col min="15102" max="15102" width="7.58333333333333" style="477" customWidth="1"/>
    <col min="15103" max="15103" width="8.91666666666667" style="477" customWidth="1"/>
    <col min="15104" max="15104" width="6.5" style="477" customWidth="1"/>
    <col min="15105" max="15106" width="5.5" style="477" customWidth="1"/>
    <col min="15107" max="15107" width="7.41666666666667" style="477" customWidth="1"/>
    <col min="15108" max="15110" width="5.08333333333333" style="477" customWidth="1"/>
    <col min="15111" max="15111" width="6.91666666666667" style="477" customWidth="1"/>
    <col min="15112" max="15112" width="5.91666666666667" style="477" customWidth="1"/>
    <col min="15113" max="15113" width="6.41666666666667" style="477" customWidth="1"/>
    <col min="15114" max="15114" width="6.91666666666667" style="477" customWidth="1"/>
    <col min="15115" max="15115" width="5.08333333333333" style="477" customWidth="1"/>
    <col min="15116" max="15116" width="4.91666666666667" style="477" customWidth="1"/>
    <col min="15117" max="15117" width="4.5" style="477" customWidth="1"/>
    <col min="15118" max="15118" width="5.58333333333333" style="477" customWidth="1"/>
    <col min="15119" max="15120" width="8.41666666666667" style="477" customWidth="1"/>
    <col min="15121" max="15121" width="5.08333333333333" style="477" customWidth="1"/>
    <col min="15122" max="15122" width="6.58333333333333" style="477" customWidth="1"/>
    <col min="15123" max="15123" width="7.08333333333333" style="477" customWidth="1"/>
    <col min="15124" max="15124" width="9.66666666666667" style="477" customWidth="1"/>
    <col min="15125" max="15125" width="6.08333333333333" style="477" customWidth="1"/>
    <col min="15126" max="15126" width="5.66666666666667" style="477" customWidth="1"/>
    <col min="15127" max="15127" width="8.16666666666667" style="477" customWidth="1"/>
    <col min="15128" max="15128" width="7.58333333333333" style="477" customWidth="1"/>
    <col min="15129" max="15129" width="8.66666666666667" style="477" customWidth="1"/>
    <col min="15130" max="15130" width="9.08333333333333" style="477" customWidth="1"/>
    <col min="15131" max="15131" width="9" style="477" customWidth="1"/>
    <col min="15132" max="15132" width="9" style="477"/>
    <col min="15133" max="15133" width="6.66666666666667" style="477" customWidth="1"/>
    <col min="15134" max="15134" width="9" style="477"/>
    <col min="15135" max="15138" width="9" style="477" hidden="1" customWidth="1"/>
    <col min="15139" max="15141" width="13.5833333333333" style="477" customWidth="1"/>
    <col min="15142" max="15142" width="9" style="477"/>
    <col min="15143" max="15143" width="13.5833333333333" style="477" customWidth="1"/>
    <col min="15144" max="15144" width="9" style="477"/>
    <col min="15145" max="15145" width="35" style="477" customWidth="1"/>
    <col min="15146" max="15146" width="14.6666666666667" style="477" customWidth="1"/>
    <col min="15147" max="15148" width="9" style="477"/>
    <col min="15149" max="15150" width="13.1666666666667" style="477" customWidth="1"/>
    <col min="15151" max="15151" width="9" style="477"/>
    <col min="15152" max="15152" width="12.5833333333333" style="477" customWidth="1"/>
    <col min="15153" max="15153" width="9" style="477"/>
    <col min="15154" max="15154" width="13" style="477" customWidth="1"/>
    <col min="15155" max="15157" width="9" style="477"/>
    <col min="15158" max="15158" width="11.4166666666667" style="477" customWidth="1"/>
    <col min="15159" max="15159" width="11.9166666666667" style="477" customWidth="1"/>
    <col min="15160" max="15349" width="9" style="477"/>
    <col min="15350" max="15350" width="8.16666666666667" style="477" customWidth="1"/>
    <col min="15351" max="15351" width="4.08333333333333" style="477" customWidth="1"/>
    <col min="15352" max="15352" width="12.6666666666667" style="477" customWidth="1"/>
    <col min="15353" max="15353" width="6" style="477" customWidth="1"/>
    <col min="15354" max="15354" width="6.66666666666667" style="477" customWidth="1"/>
    <col min="15355" max="15357" width="4.66666666666667" style="477" customWidth="1"/>
    <col min="15358" max="15358" width="7.58333333333333" style="477" customWidth="1"/>
    <col min="15359" max="15359" width="8.91666666666667" style="477" customWidth="1"/>
    <col min="15360" max="15360" width="6.5" style="477" customWidth="1"/>
    <col min="15361" max="15362" width="5.5" style="477" customWidth="1"/>
    <col min="15363" max="15363" width="7.41666666666667" style="477" customWidth="1"/>
    <col min="15364" max="15366" width="5.08333333333333" style="477" customWidth="1"/>
    <col min="15367" max="15367" width="6.91666666666667" style="477" customWidth="1"/>
    <col min="15368" max="15368" width="5.91666666666667" style="477" customWidth="1"/>
    <col min="15369" max="15369" width="6.41666666666667" style="477" customWidth="1"/>
    <col min="15370" max="15370" width="6.91666666666667" style="477" customWidth="1"/>
    <col min="15371" max="15371" width="5.08333333333333" style="477" customWidth="1"/>
    <col min="15372" max="15372" width="4.91666666666667" style="477" customWidth="1"/>
    <col min="15373" max="15373" width="4.5" style="477" customWidth="1"/>
    <col min="15374" max="15374" width="5.58333333333333" style="477" customWidth="1"/>
    <col min="15375" max="15376" width="8.41666666666667" style="477" customWidth="1"/>
    <col min="15377" max="15377" width="5.08333333333333" style="477" customWidth="1"/>
    <col min="15378" max="15378" width="6.58333333333333" style="477" customWidth="1"/>
    <col min="15379" max="15379" width="7.08333333333333" style="477" customWidth="1"/>
    <col min="15380" max="15380" width="9.66666666666667" style="477" customWidth="1"/>
    <col min="15381" max="15381" width="6.08333333333333" style="477" customWidth="1"/>
    <col min="15382" max="15382" width="5.66666666666667" style="477" customWidth="1"/>
    <col min="15383" max="15383" width="8.16666666666667" style="477" customWidth="1"/>
    <col min="15384" max="15384" width="7.58333333333333" style="477" customWidth="1"/>
    <col min="15385" max="15385" width="8.66666666666667" style="477" customWidth="1"/>
    <col min="15386" max="15386" width="9.08333333333333" style="477" customWidth="1"/>
    <col min="15387" max="15387" width="9" style="477" customWidth="1"/>
    <col min="15388" max="15388" width="9" style="477"/>
    <col min="15389" max="15389" width="6.66666666666667" style="477" customWidth="1"/>
    <col min="15390" max="15390" width="9" style="477"/>
    <col min="15391" max="15394" width="9" style="477" hidden="1" customWidth="1"/>
    <col min="15395" max="15397" width="13.5833333333333" style="477" customWidth="1"/>
    <col min="15398" max="15398" width="9" style="477"/>
    <col min="15399" max="15399" width="13.5833333333333" style="477" customWidth="1"/>
    <col min="15400" max="15400" width="9" style="477"/>
    <col min="15401" max="15401" width="35" style="477" customWidth="1"/>
    <col min="15402" max="15402" width="14.6666666666667" style="477" customWidth="1"/>
    <col min="15403" max="15404" width="9" style="477"/>
    <col min="15405" max="15406" width="13.1666666666667" style="477" customWidth="1"/>
    <col min="15407" max="15407" width="9" style="477"/>
    <col min="15408" max="15408" width="12.5833333333333" style="477" customWidth="1"/>
    <col min="15409" max="15409" width="9" style="477"/>
    <col min="15410" max="15410" width="13" style="477" customWidth="1"/>
    <col min="15411" max="15413" width="9" style="477"/>
    <col min="15414" max="15414" width="11.4166666666667" style="477" customWidth="1"/>
    <col min="15415" max="15415" width="11.9166666666667" style="477" customWidth="1"/>
    <col min="15416" max="15605" width="9" style="477"/>
    <col min="15606" max="15606" width="8.16666666666667" style="477" customWidth="1"/>
    <col min="15607" max="15607" width="4.08333333333333" style="477" customWidth="1"/>
    <col min="15608" max="15608" width="12.6666666666667" style="477" customWidth="1"/>
    <col min="15609" max="15609" width="6" style="477" customWidth="1"/>
    <col min="15610" max="15610" width="6.66666666666667" style="477" customWidth="1"/>
    <col min="15611" max="15613" width="4.66666666666667" style="477" customWidth="1"/>
    <col min="15614" max="15614" width="7.58333333333333" style="477" customWidth="1"/>
    <col min="15615" max="15615" width="8.91666666666667" style="477" customWidth="1"/>
    <col min="15616" max="15616" width="6.5" style="477" customWidth="1"/>
    <col min="15617" max="15618" width="5.5" style="477" customWidth="1"/>
    <col min="15619" max="15619" width="7.41666666666667" style="477" customWidth="1"/>
    <col min="15620" max="15622" width="5.08333333333333" style="477" customWidth="1"/>
    <col min="15623" max="15623" width="6.91666666666667" style="477" customWidth="1"/>
    <col min="15624" max="15624" width="5.91666666666667" style="477" customWidth="1"/>
    <col min="15625" max="15625" width="6.41666666666667" style="477" customWidth="1"/>
    <col min="15626" max="15626" width="6.91666666666667" style="477" customWidth="1"/>
    <col min="15627" max="15627" width="5.08333333333333" style="477" customWidth="1"/>
    <col min="15628" max="15628" width="4.91666666666667" style="477" customWidth="1"/>
    <col min="15629" max="15629" width="4.5" style="477" customWidth="1"/>
    <col min="15630" max="15630" width="5.58333333333333" style="477" customWidth="1"/>
    <col min="15631" max="15632" width="8.41666666666667" style="477" customWidth="1"/>
    <col min="15633" max="15633" width="5.08333333333333" style="477" customWidth="1"/>
    <col min="15634" max="15634" width="6.58333333333333" style="477" customWidth="1"/>
    <col min="15635" max="15635" width="7.08333333333333" style="477" customWidth="1"/>
    <col min="15636" max="15636" width="9.66666666666667" style="477" customWidth="1"/>
    <col min="15637" max="15637" width="6.08333333333333" style="477" customWidth="1"/>
    <col min="15638" max="15638" width="5.66666666666667" style="477" customWidth="1"/>
    <col min="15639" max="15639" width="8.16666666666667" style="477" customWidth="1"/>
    <col min="15640" max="15640" width="7.58333333333333" style="477" customWidth="1"/>
    <col min="15641" max="15641" width="8.66666666666667" style="477" customWidth="1"/>
    <col min="15642" max="15642" width="9.08333333333333" style="477" customWidth="1"/>
    <col min="15643" max="15643" width="9" style="477" customWidth="1"/>
    <col min="15644" max="15644" width="9" style="477"/>
    <col min="15645" max="15645" width="6.66666666666667" style="477" customWidth="1"/>
    <col min="15646" max="15646" width="9" style="477"/>
    <col min="15647" max="15650" width="9" style="477" hidden="1" customWidth="1"/>
    <col min="15651" max="15653" width="13.5833333333333" style="477" customWidth="1"/>
    <col min="15654" max="15654" width="9" style="477"/>
    <col min="15655" max="15655" width="13.5833333333333" style="477" customWidth="1"/>
    <col min="15656" max="15656" width="9" style="477"/>
    <col min="15657" max="15657" width="35" style="477" customWidth="1"/>
    <col min="15658" max="15658" width="14.6666666666667" style="477" customWidth="1"/>
    <col min="15659" max="15660" width="9" style="477"/>
    <col min="15661" max="15662" width="13.1666666666667" style="477" customWidth="1"/>
    <col min="15663" max="15663" width="9" style="477"/>
    <col min="15664" max="15664" width="12.5833333333333" style="477" customWidth="1"/>
    <col min="15665" max="15665" width="9" style="477"/>
    <col min="15666" max="15666" width="13" style="477" customWidth="1"/>
    <col min="15667" max="15669" width="9" style="477"/>
    <col min="15670" max="15670" width="11.4166666666667" style="477" customWidth="1"/>
    <col min="15671" max="15671" width="11.9166666666667" style="477" customWidth="1"/>
    <col min="15672" max="15861" width="9" style="477"/>
    <col min="15862" max="15862" width="8.16666666666667" style="477" customWidth="1"/>
    <col min="15863" max="15863" width="4.08333333333333" style="477" customWidth="1"/>
    <col min="15864" max="15864" width="12.6666666666667" style="477" customWidth="1"/>
    <col min="15865" max="15865" width="6" style="477" customWidth="1"/>
    <col min="15866" max="15866" width="6.66666666666667" style="477" customWidth="1"/>
    <col min="15867" max="15869" width="4.66666666666667" style="477" customWidth="1"/>
    <col min="15870" max="15870" width="7.58333333333333" style="477" customWidth="1"/>
    <col min="15871" max="15871" width="8.91666666666667" style="477" customWidth="1"/>
    <col min="15872" max="15872" width="6.5" style="477" customWidth="1"/>
    <col min="15873" max="15874" width="5.5" style="477" customWidth="1"/>
    <col min="15875" max="15875" width="7.41666666666667" style="477" customWidth="1"/>
    <col min="15876" max="15878" width="5.08333333333333" style="477" customWidth="1"/>
    <col min="15879" max="15879" width="6.91666666666667" style="477" customWidth="1"/>
    <col min="15880" max="15880" width="5.91666666666667" style="477" customWidth="1"/>
    <col min="15881" max="15881" width="6.41666666666667" style="477" customWidth="1"/>
    <col min="15882" max="15882" width="6.91666666666667" style="477" customWidth="1"/>
    <col min="15883" max="15883" width="5.08333333333333" style="477" customWidth="1"/>
    <col min="15884" max="15884" width="4.91666666666667" style="477" customWidth="1"/>
    <col min="15885" max="15885" width="4.5" style="477" customWidth="1"/>
    <col min="15886" max="15886" width="5.58333333333333" style="477" customWidth="1"/>
    <col min="15887" max="15888" width="8.41666666666667" style="477" customWidth="1"/>
    <col min="15889" max="15889" width="5.08333333333333" style="477" customWidth="1"/>
    <col min="15890" max="15890" width="6.58333333333333" style="477" customWidth="1"/>
    <col min="15891" max="15891" width="7.08333333333333" style="477" customWidth="1"/>
    <col min="15892" max="15892" width="9.66666666666667" style="477" customWidth="1"/>
    <col min="15893" max="15893" width="6.08333333333333" style="477" customWidth="1"/>
    <col min="15894" max="15894" width="5.66666666666667" style="477" customWidth="1"/>
    <col min="15895" max="15895" width="8.16666666666667" style="477" customWidth="1"/>
    <col min="15896" max="15896" width="7.58333333333333" style="477" customWidth="1"/>
    <col min="15897" max="15897" width="8.66666666666667" style="477" customWidth="1"/>
    <col min="15898" max="15898" width="9.08333333333333" style="477" customWidth="1"/>
    <col min="15899" max="15899" width="9" style="477" customWidth="1"/>
    <col min="15900" max="15900" width="9" style="477"/>
    <col min="15901" max="15901" width="6.66666666666667" style="477" customWidth="1"/>
    <col min="15902" max="15902" width="9" style="477"/>
    <col min="15903" max="15906" width="9" style="477" hidden="1" customWidth="1"/>
    <col min="15907" max="15909" width="13.5833333333333" style="477" customWidth="1"/>
    <col min="15910" max="15910" width="9" style="477"/>
    <col min="15911" max="15911" width="13.5833333333333" style="477" customWidth="1"/>
    <col min="15912" max="15912" width="9" style="477"/>
    <col min="15913" max="15913" width="35" style="477" customWidth="1"/>
    <col min="15914" max="15914" width="14.6666666666667" style="477" customWidth="1"/>
    <col min="15915" max="15916" width="9" style="477"/>
    <col min="15917" max="15918" width="13.1666666666667" style="477" customWidth="1"/>
    <col min="15919" max="15919" width="9" style="477"/>
    <col min="15920" max="15920" width="12.5833333333333" style="477" customWidth="1"/>
    <col min="15921" max="15921" width="9" style="477"/>
    <col min="15922" max="15922" width="13" style="477" customWidth="1"/>
    <col min="15923" max="15925" width="9" style="477"/>
    <col min="15926" max="15926" width="11.4166666666667" style="477" customWidth="1"/>
    <col min="15927" max="15927" width="11.9166666666667" style="477" customWidth="1"/>
    <col min="15928" max="16117" width="9" style="477"/>
    <col min="16118" max="16118" width="8.16666666666667" style="477" customWidth="1"/>
    <col min="16119" max="16119" width="4.08333333333333" style="477" customWidth="1"/>
    <col min="16120" max="16120" width="12.6666666666667" style="477" customWidth="1"/>
    <col min="16121" max="16121" width="6" style="477" customWidth="1"/>
    <col min="16122" max="16122" width="6.66666666666667" style="477" customWidth="1"/>
    <col min="16123" max="16125" width="4.66666666666667" style="477" customWidth="1"/>
    <col min="16126" max="16126" width="7.58333333333333" style="477" customWidth="1"/>
    <col min="16127" max="16127" width="8.91666666666667" style="477" customWidth="1"/>
    <col min="16128" max="16128" width="6.5" style="477" customWidth="1"/>
    <col min="16129" max="16130" width="5.5" style="477" customWidth="1"/>
    <col min="16131" max="16131" width="7.41666666666667" style="477" customWidth="1"/>
    <col min="16132" max="16134" width="5.08333333333333" style="477" customWidth="1"/>
    <col min="16135" max="16135" width="6.91666666666667" style="477" customWidth="1"/>
    <col min="16136" max="16136" width="5.91666666666667" style="477" customWidth="1"/>
    <col min="16137" max="16137" width="6.41666666666667" style="477" customWidth="1"/>
    <col min="16138" max="16138" width="6.91666666666667" style="477" customWidth="1"/>
    <col min="16139" max="16139" width="5.08333333333333" style="477" customWidth="1"/>
    <col min="16140" max="16140" width="4.91666666666667" style="477" customWidth="1"/>
    <col min="16141" max="16141" width="4.5" style="477" customWidth="1"/>
    <col min="16142" max="16142" width="5.58333333333333" style="477" customWidth="1"/>
    <col min="16143" max="16144" width="8.41666666666667" style="477" customWidth="1"/>
    <col min="16145" max="16145" width="5.08333333333333" style="477" customWidth="1"/>
    <col min="16146" max="16146" width="6.58333333333333" style="477" customWidth="1"/>
    <col min="16147" max="16147" width="7.08333333333333" style="477" customWidth="1"/>
    <col min="16148" max="16148" width="9.66666666666667" style="477" customWidth="1"/>
    <col min="16149" max="16149" width="6.08333333333333" style="477" customWidth="1"/>
    <col min="16150" max="16150" width="5.66666666666667" style="477" customWidth="1"/>
    <col min="16151" max="16151" width="8.16666666666667" style="477" customWidth="1"/>
    <col min="16152" max="16152" width="7.58333333333333" style="477" customWidth="1"/>
    <col min="16153" max="16153" width="8.66666666666667" style="477" customWidth="1"/>
    <col min="16154" max="16154" width="9.08333333333333" style="477" customWidth="1"/>
    <col min="16155" max="16155" width="9" style="477" customWidth="1"/>
    <col min="16156" max="16156" width="9" style="477"/>
    <col min="16157" max="16157" width="6.66666666666667" style="477" customWidth="1"/>
    <col min="16158" max="16158" width="9" style="477"/>
    <col min="16159" max="16162" width="9" style="477" hidden="1" customWidth="1"/>
    <col min="16163" max="16165" width="13.5833333333333" style="477" customWidth="1"/>
    <col min="16166" max="16166" width="9" style="477"/>
    <col min="16167" max="16167" width="13.5833333333333" style="477" customWidth="1"/>
    <col min="16168" max="16168" width="9" style="477"/>
    <col min="16169" max="16169" width="35" style="477" customWidth="1"/>
    <col min="16170" max="16170" width="14.6666666666667" style="477" customWidth="1"/>
    <col min="16171" max="16172" width="9" style="477"/>
    <col min="16173" max="16174" width="13.1666666666667" style="477" customWidth="1"/>
    <col min="16175" max="16175" width="9" style="477"/>
    <col min="16176" max="16176" width="12.5833333333333" style="477" customWidth="1"/>
    <col min="16177" max="16177" width="9" style="477"/>
    <col min="16178" max="16178" width="13" style="477" customWidth="1"/>
    <col min="16179" max="16181" width="9" style="477"/>
    <col min="16182" max="16182" width="11.4166666666667" style="477" customWidth="1"/>
    <col min="16183" max="16183" width="11.9166666666667" style="477" customWidth="1"/>
    <col min="16184" max="16384" width="9" style="477"/>
  </cols>
  <sheetData>
    <row r="1" ht="20.25" customHeight="1" spans="1:54">
      <c r="A1" s="481"/>
      <c r="B1" s="482"/>
      <c r="C1" s="483"/>
      <c r="D1" s="484"/>
      <c r="E1" s="485"/>
      <c r="F1" s="486"/>
      <c r="G1" s="486"/>
      <c r="H1" s="486"/>
      <c r="I1" s="485"/>
      <c r="J1" s="485"/>
      <c r="K1" s="485"/>
      <c r="L1" s="485"/>
      <c r="M1" s="485"/>
      <c r="N1" s="485"/>
      <c r="O1" s="485"/>
      <c r="P1" s="485"/>
      <c r="Q1" s="485"/>
      <c r="R1" s="485"/>
      <c r="S1" s="485"/>
      <c r="T1" s="485"/>
      <c r="U1" s="485"/>
      <c r="V1" s="519"/>
      <c r="W1" s="485"/>
      <c r="X1" s="519"/>
      <c r="Y1" s="524"/>
      <c r="Z1" s="524"/>
      <c r="AA1" s="524"/>
      <c r="AB1" s="524"/>
      <c r="AC1" s="524"/>
      <c r="AD1" s="524"/>
      <c r="AE1" s="524"/>
      <c r="AF1" s="524"/>
      <c r="AG1" s="524"/>
      <c r="AH1" s="524"/>
      <c r="AI1" s="524"/>
      <c r="AJ1" s="524"/>
      <c r="AK1" s="524"/>
      <c r="AL1" s="524"/>
      <c r="AM1" s="524"/>
      <c r="AN1" s="524"/>
      <c r="AO1" s="524"/>
      <c r="AP1" s="551"/>
      <c r="AQ1" s="551"/>
      <c r="AR1" s="551"/>
      <c r="AS1" s="551"/>
      <c r="AT1" s="551"/>
      <c r="AU1" s="551"/>
      <c r="AV1" s="551"/>
      <c r="AW1" s="551"/>
      <c r="AX1" s="551"/>
      <c r="AY1" s="551"/>
      <c r="AZ1" s="524"/>
      <c r="BA1" s="145"/>
      <c r="BB1" s="145"/>
    </row>
    <row r="2" ht="30.75" customHeight="1" spans="1:54">
      <c r="A2" s="226" t="s">
        <v>1244</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149"/>
      <c r="BB2" s="149"/>
    </row>
    <row r="3" ht="15.5" customHeight="1" spans="1:54">
      <c r="A3" s="487" t="str">
        <f>CONCATENATE(封面!D9,封面!F9,封面!G9,封面!H9,封面!I9,封面!J9,封面!K9)</f>
        <v>评估基准日：2023年9月30日</v>
      </c>
      <c r="B3" s="487"/>
      <c r="C3" s="487"/>
      <c r="D3" s="487"/>
      <c r="E3" s="487"/>
      <c r="F3" s="487"/>
      <c r="G3" s="487"/>
      <c r="H3" s="4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138"/>
      <c r="BB3" s="138"/>
    </row>
    <row r="4" customHeight="1" spans="1:54">
      <c r="A4" s="488" t="str">
        <f>封面!D7&amp;封面!F7</f>
        <v>产权持有人：杭州汽轮新能源有限公司</v>
      </c>
      <c r="B4" s="488"/>
      <c r="C4" s="489"/>
      <c r="D4" s="490"/>
      <c r="E4" s="491"/>
      <c r="F4" s="490"/>
      <c r="G4" s="490"/>
      <c r="H4" s="490"/>
      <c r="I4" s="491"/>
      <c r="J4" s="491"/>
      <c r="K4" s="491"/>
      <c r="L4" s="491"/>
      <c r="M4" s="491"/>
      <c r="N4" s="491"/>
      <c r="O4" s="491"/>
      <c r="P4" s="491"/>
      <c r="Q4" s="491"/>
      <c r="R4" s="491"/>
      <c r="S4" s="491"/>
      <c r="T4" s="491"/>
      <c r="U4" s="491"/>
      <c r="V4" s="520"/>
      <c r="W4" s="491"/>
      <c r="X4" s="520"/>
      <c r="Y4" s="525"/>
      <c r="Z4" s="525"/>
      <c r="AA4" s="525"/>
      <c r="AB4" s="525"/>
      <c r="AC4" s="525"/>
      <c r="AD4" s="525"/>
      <c r="AE4" s="525"/>
      <c r="AF4" s="525"/>
      <c r="AG4" s="525"/>
      <c r="AH4" s="525"/>
      <c r="AI4" s="525"/>
      <c r="AJ4" s="525"/>
      <c r="AK4" s="525"/>
      <c r="AL4" s="525"/>
      <c r="AM4" s="525"/>
      <c r="AN4" s="525"/>
      <c r="AO4" s="525"/>
      <c r="AP4" s="552"/>
      <c r="AQ4" s="552"/>
      <c r="AR4" s="552"/>
      <c r="AS4" s="552"/>
      <c r="AT4" s="552"/>
      <c r="AU4" s="552"/>
      <c r="AV4" s="552"/>
      <c r="AW4" s="552"/>
      <c r="AX4" s="552"/>
      <c r="AY4" s="552"/>
      <c r="AZ4" s="567" t="s">
        <v>120</v>
      </c>
      <c r="BA4" s="163"/>
      <c r="BB4" s="163"/>
    </row>
    <row r="5" s="475" customFormat="1" customHeight="1" spans="1:54">
      <c r="A5" s="492" t="s">
        <v>183</v>
      </c>
      <c r="B5" s="492" t="s">
        <v>1245</v>
      </c>
      <c r="C5" s="493" t="s">
        <v>1246</v>
      </c>
      <c r="D5" s="494" t="s">
        <v>1247</v>
      </c>
      <c r="E5" s="494" t="s">
        <v>1248</v>
      </c>
      <c r="F5" s="495" t="s">
        <v>1249</v>
      </c>
      <c r="G5" s="495" t="s">
        <v>1250</v>
      </c>
      <c r="H5" s="495" t="s">
        <v>1251</v>
      </c>
      <c r="I5" s="495" t="s">
        <v>1252</v>
      </c>
      <c r="J5" s="495" t="s">
        <v>1253</v>
      </c>
      <c r="K5" s="495" t="s">
        <v>1241</v>
      </c>
      <c r="L5" s="495" t="s">
        <v>1254</v>
      </c>
      <c r="M5" s="495" t="s">
        <v>1255</v>
      </c>
      <c r="N5" s="495" t="s">
        <v>1256</v>
      </c>
      <c r="O5" s="495" t="s">
        <v>1257</v>
      </c>
      <c r="P5" s="495" t="s">
        <v>1258</v>
      </c>
      <c r="Q5" s="495" t="s">
        <v>1259</v>
      </c>
      <c r="R5" s="495" t="s">
        <v>1260</v>
      </c>
      <c r="S5" s="494" t="s">
        <v>1261</v>
      </c>
      <c r="T5" s="494" t="s">
        <v>1262</v>
      </c>
      <c r="U5" s="521" t="s">
        <v>1263</v>
      </c>
      <c r="V5" s="494" t="s">
        <v>1261</v>
      </c>
      <c r="W5" s="494" t="s">
        <v>1262</v>
      </c>
      <c r="X5" s="521" t="s">
        <v>1263</v>
      </c>
      <c r="Y5" s="526" t="s">
        <v>1264</v>
      </c>
      <c r="Z5" s="526" t="s">
        <v>1265</v>
      </c>
      <c r="AA5" s="526" t="s">
        <v>1266</v>
      </c>
      <c r="AB5" s="527" t="s">
        <v>1267</v>
      </c>
      <c r="AC5" s="527" t="s">
        <v>1268</v>
      </c>
      <c r="AD5" s="526" t="s">
        <v>1269</v>
      </c>
      <c r="AE5" s="528" t="s">
        <v>1270</v>
      </c>
      <c r="AF5" s="529"/>
      <c r="AG5" s="529"/>
      <c r="AH5" s="529"/>
      <c r="AI5" s="542"/>
      <c r="AJ5" s="505" t="s">
        <v>1271</v>
      </c>
      <c r="AK5" s="507" t="s">
        <v>1272</v>
      </c>
      <c r="AL5" s="507" t="s">
        <v>1273</v>
      </c>
      <c r="AM5" s="543" t="s">
        <v>1274</v>
      </c>
      <c r="AN5" s="543" t="s">
        <v>1275</v>
      </c>
      <c r="AO5" s="543" t="s">
        <v>1276</v>
      </c>
      <c r="AP5" s="553" t="s">
        <v>1277</v>
      </c>
      <c r="AQ5" s="554"/>
      <c r="AR5" s="553" t="s">
        <v>1278</v>
      </c>
      <c r="AS5" s="554"/>
      <c r="AT5" s="553" t="s">
        <v>265</v>
      </c>
      <c r="AU5" s="554"/>
      <c r="AV5" s="553" t="s">
        <v>1279</v>
      </c>
      <c r="AW5" s="568"/>
      <c r="AX5" s="554"/>
      <c r="AY5" s="557" t="s">
        <v>1280</v>
      </c>
      <c r="AZ5" s="569" t="s">
        <v>186</v>
      </c>
      <c r="BA5" s="152" t="s">
        <v>427</v>
      </c>
      <c r="BB5" s="152"/>
    </row>
    <row r="6" customHeight="1" spans="1:54">
      <c r="A6" s="496"/>
      <c r="B6" s="496"/>
      <c r="C6" s="497"/>
      <c r="D6" s="498"/>
      <c r="E6" s="498"/>
      <c r="F6" s="499"/>
      <c r="G6" s="499"/>
      <c r="H6" s="499"/>
      <c r="I6" s="499"/>
      <c r="J6" s="499"/>
      <c r="K6" s="499"/>
      <c r="L6" s="499"/>
      <c r="M6" s="499"/>
      <c r="N6" s="499"/>
      <c r="O6" s="499"/>
      <c r="P6" s="499"/>
      <c r="Q6" s="499"/>
      <c r="R6" s="499"/>
      <c r="S6" s="498"/>
      <c r="T6" s="498"/>
      <c r="U6" s="522"/>
      <c r="V6" s="498"/>
      <c r="W6" s="498"/>
      <c r="X6" s="522"/>
      <c r="Y6" s="530"/>
      <c r="Z6" s="530"/>
      <c r="AA6" s="530"/>
      <c r="AB6" s="531"/>
      <c r="AC6" s="531"/>
      <c r="AD6" s="530"/>
      <c r="AE6" s="532"/>
      <c r="AF6" s="511" t="s">
        <v>1281</v>
      </c>
      <c r="AG6" s="511" t="s">
        <v>1281</v>
      </c>
      <c r="AH6" s="511" t="s">
        <v>1281</v>
      </c>
      <c r="AI6" s="511" t="s">
        <v>1282</v>
      </c>
      <c r="AJ6" s="505"/>
      <c r="AK6" s="507"/>
      <c r="AL6" s="507"/>
      <c r="AM6" s="543"/>
      <c r="AN6" s="543"/>
      <c r="AO6" s="543"/>
      <c r="AP6" s="555" t="s">
        <v>1153</v>
      </c>
      <c r="AQ6" s="556" t="s">
        <v>1154</v>
      </c>
      <c r="AR6" s="556" t="s">
        <v>1153</v>
      </c>
      <c r="AS6" s="556" t="s">
        <v>1154</v>
      </c>
      <c r="AT6" s="556" t="s">
        <v>1153</v>
      </c>
      <c r="AU6" s="556" t="s">
        <v>1154</v>
      </c>
      <c r="AV6" s="557" t="s">
        <v>1153</v>
      </c>
      <c r="AW6" s="557" t="s">
        <v>1016</v>
      </c>
      <c r="AX6" s="557" t="s">
        <v>1154</v>
      </c>
      <c r="AY6" s="570"/>
      <c r="AZ6" s="571"/>
      <c r="BA6" s="152" t="s">
        <v>264</v>
      </c>
      <c r="BB6" s="152" t="s">
        <v>265</v>
      </c>
    </row>
    <row r="7" spans="1:82">
      <c r="A7" s="500"/>
      <c r="B7" s="501"/>
      <c r="C7" s="502"/>
      <c r="D7" s="502"/>
      <c r="E7" s="502"/>
      <c r="F7" s="503"/>
      <c r="G7" s="503"/>
      <c r="H7" s="503"/>
      <c r="I7" s="503"/>
      <c r="J7" s="503"/>
      <c r="K7" s="514"/>
      <c r="L7" s="514"/>
      <c r="M7" s="515"/>
      <c r="N7" s="515"/>
      <c r="O7" s="515"/>
      <c r="P7" s="515"/>
      <c r="Q7" s="514"/>
      <c r="R7" s="514"/>
      <c r="S7" s="515"/>
      <c r="T7" s="515"/>
      <c r="U7" s="523"/>
      <c r="V7" s="515"/>
      <c r="W7" s="515"/>
      <c r="X7" s="523"/>
      <c r="Y7" s="533"/>
      <c r="Z7" s="533"/>
      <c r="AA7" s="533"/>
      <c r="AB7" s="534"/>
      <c r="AC7" s="535"/>
      <c r="AD7" s="536"/>
      <c r="AE7" s="537"/>
      <c r="AF7" s="538"/>
      <c r="AG7" s="538"/>
      <c r="AH7" s="538"/>
      <c r="AI7" s="538"/>
      <c r="AJ7" s="544"/>
      <c r="AK7" s="541"/>
      <c r="AL7" s="541"/>
      <c r="AM7" s="541"/>
      <c r="AN7" s="541"/>
      <c r="AO7" s="558"/>
      <c r="AP7" s="559"/>
      <c r="AQ7" s="559"/>
      <c r="AR7" s="560"/>
      <c r="AS7" s="561"/>
      <c r="AT7" s="559"/>
      <c r="AU7" s="559"/>
      <c r="AV7" s="562"/>
      <c r="AW7" s="572"/>
      <c r="AX7" s="562"/>
      <c r="AY7" s="573"/>
      <c r="AZ7" s="574"/>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row>
    <row r="8" s="476" customFormat="1" ht="18" customHeight="1" spans="1:82">
      <c r="A8" s="504"/>
      <c r="B8" s="504"/>
      <c r="C8" s="502"/>
      <c r="D8" s="502"/>
      <c r="E8" s="505"/>
      <c r="F8" s="506"/>
      <c r="G8" s="506"/>
      <c r="H8" s="507"/>
      <c r="I8" s="516"/>
      <c r="J8" s="507"/>
      <c r="K8" s="507"/>
      <c r="L8" s="506"/>
      <c r="M8" s="506"/>
      <c r="N8" s="506"/>
      <c r="O8" s="506"/>
      <c r="P8" s="506"/>
      <c r="Q8" s="507"/>
      <c r="R8" s="507"/>
      <c r="S8" s="506"/>
      <c r="T8" s="506"/>
      <c r="U8" s="506"/>
      <c r="V8" s="506"/>
      <c r="W8" s="506"/>
      <c r="X8" s="506"/>
      <c r="Y8" s="539"/>
      <c r="Z8" s="539"/>
      <c r="AA8" s="539"/>
      <c r="AB8" s="540"/>
      <c r="AC8" s="540"/>
      <c r="AD8" s="540"/>
      <c r="AE8" s="541"/>
      <c r="AF8" s="541"/>
      <c r="AG8" s="541"/>
      <c r="AH8" s="541"/>
      <c r="AI8" s="541"/>
      <c r="AJ8" s="545"/>
      <c r="AK8" s="541"/>
      <c r="AL8" s="541"/>
      <c r="AM8" s="546"/>
      <c r="AN8" s="546"/>
      <c r="AO8" s="558"/>
      <c r="AP8" s="559"/>
      <c r="AQ8" s="559"/>
      <c r="AR8" s="560"/>
      <c r="AS8" s="561"/>
      <c r="AT8" s="559"/>
      <c r="AU8" s="559"/>
      <c r="AV8" s="559"/>
      <c r="AW8" s="575"/>
      <c r="AX8" s="559"/>
      <c r="AY8" s="576"/>
      <c r="AZ8" s="577"/>
      <c r="BA8" s="139"/>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row>
    <row r="9" s="476" customFormat="1" ht="18" customHeight="1" spans="1:82">
      <c r="A9" s="504"/>
      <c r="B9" s="504"/>
      <c r="C9" s="502"/>
      <c r="D9" s="502"/>
      <c r="E9" s="505"/>
      <c r="F9" s="506"/>
      <c r="G9" s="506"/>
      <c r="H9" s="507"/>
      <c r="I9" s="516"/>
      <c r="J9" s="507"/>
      <c r="K9" s="507"/>
      <c r="L9" s="506"/>
      <c r="M9" s="506"/>
      <c r="N9" s="506"/>
      <c r="O9" s="506"/>
      <c r="P9" s="506"/>
      <c r="Q9" s="507"/>
      <c r="R9" s="507"/>
      <c r="S9" s="506"/>
      <c r="T9" s="506"/>
      <c r="U9" s="506"/>
      <c r="V9" s="506"/>
      <c r="W9" s="506"/>
      <c r="X9" s="506"/>
      <c r="Y9" s="539"/>
      <c r="Z9" s="539"/>
      <c r="AA9" s="539"/>
      <c r="AB9" s="540"/>
      <c r="AC9" s="540"/>
      <c r="AD9" s="540"/>
      <c r="AE9" s="541"/>
      <c r="AF9" s="541"/>
      <c r="AG9" s="541"/>
      <c r="AH9" s="541"/>
      <c r="AI9" s="541"/>
      <c r="AJ9" s="545"/>
      <c r="AK9" s="541"/>
      <c r="AL9" s="541"/>
      <c r="AM9" s="546"/>
      <c r="AN9" s="546"/>
      <c r="AO9" s="558"/>
      <c r="AP9" s="559"/>
      <c r="AQ9" s="559"/>
      <c r="AR9" s="560"/>
      <c r="AS9" s="561"/>
      <c r="AT9" s="559"/>
      <c r="AU9" s="559"/>
      <c r="AV9" s="559"/>
      <c r="AW9" s="575"/>
      <c r="AX9" s="559"/>
      <c r="AY9" s="576"/>
      <c r="AZ9" s="54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row>
    <row r="10" s="476" customFormat="1" ht="18" customHeight="1" spans="1:82">
      <c r="A10" s="504"/>
      <c r="B10" s="504"/>
      <c r="C10" s="502"/>
      <c r="D10" s="502"/>
      <c r="E10" s="505"/>
      <c r="F10" s="506"/>
      <c r="G10" s="506"/>
      <c r="H10" s="507"/>
      <c r="I10" s="516"/>
      <c r="J10" s="507"/>
      <c r="K10" s="507"/>
      <c r="L10" s="506"/>
      <c r="M10" s="506"/>
      <c r="N10" s="506"/>
      <c r="O10" s="506"/>
      <c r="P10" s="506"/>
      <c r="Q10" s="507"/>
      <c r="R10" s="507"/>
      <c r="S10" s="506"/>
      <c r="T10" s="506"/>
      <c r="U10" s="506"/>
      <c r="V10" s="506"/>
      <c r="W10" s="506"/>
      <c r="X10" s="506"/>
      <c r="Y10" s="539"/>
      <c r="Z10" s="539"/>
      <c r="AA10" s="539"/>
      <c r="AB10" s="540"/>
      <c r="AC10" s="540"/>
      <c r="AD10" s="540"/>
      <c r="AE10" s="541"/>
      <c r="AF10" s="541"/>
      <c r="AG10" s="541"/>
      <c r="AH10" s="541"/>
      <c r="AI10" s="541"/>
      <c r="AJ10" s="547"/>
      <c r="AK10" s="541"/>
      <c r="AL10" s="541"/>
      <c r="AM10" s="546"/>
      <c r="AN10" s="546"/>
      <c r="AO10" s="558"/>
      <c r="AP10" s="559"/>
      <c r="AQ10" s="559"/>
      <c r="AR10" s="560"/>
      <c r="AS10" s="561"/>
      <c r="AT10" s="559"/>
      <c r="AU10" s="559"/>
      <c r="AV10" s="559"/>
      <c r="AW10" s="575"/>
      <c r="AX10" s="559"/>
      <c r="AY10" s="576"/>
      <c r="AZ10" s="54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row>
    <row r="11" s="476" customFormat="1" ht="18" customHeight="1" spans="1:82">
      <c r="A11" s="504"/>
      <c r="B11" s="504"/>
      <c r="C11" s="502"/>
      <c r="D11" s="502"/>
      <c r="E11" s="505"/>
      <c r="F11" s="506"/>
      <c r="G11" s="506"/>
      <c r="H11" s="507"/>
      <c r="I11" s="516"/>
      <c r="J11" s="507"/>
      <c r="K11" s="507"/>
      <c r="L11" s="506"/>
      <c r="M11" s="506"/>
      <c r="N11" s="506"/>
      <c r="O11" s="506"/>
      <c r="P11" s="506"/>
      <c r="Q11" s="507"/>
      <c r="R11" s="507"/>
      <c r="S11" s="506"/>
      <c r="T11" s="506"/>
      <c r="U11" s="506"/>
      <c r="V11" s="506"/>
      <c r="W11" s="506"/>
      <c r="X11" s="506"/>
      <c r="Y11" s="539"/>
      <c r="Z11" s="539"/>
      <c r="AA11" s="539"/>
      <c r="AB11" s="540"/>
      <c r="AC11" s="540"/>
      <c r="AD11" s="540"/>
      <c r="AE11" s="541"/>
      <c r="AF11" s="541"/>
      <c r="AG11" s="541"/>
      <c r="AH11" s="541"/>
      <c r="AI11" s="541"/>
      <c r="AJ11" s="547"/>
      <c r="AK11" s="541"/>
      <c r="AL11" s="541"/>
      <c r="AM11" s="546"/>
      <c r="AN11" s="546"/>
      <c r="AO11" s="558"/>
      <c r="AP11" s="559"/>
      <c r="AQ11" s="559"/>
      <c r="AR11" s="560"/>
      <c r="AS11" s="561"/>
      <c r="AT11" s="559"/>
      <c r="AU11" s="559"/>
      <c r="AV11" s="559"/>
      <c r="AW11" s="575"/>
      <c r="AX11" s="559"/>
      <c r="AY11" s="576"/>
      <c r="AZ11" s="577"/>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row>
    <row r="12" s="476" customFormat="1" ht="18" customHeight="1" spans="1:82">
      <c r="A12" s="504"/>
      <c r="B12" s="504"/>
      <c r="C12" s="502"/>
      <c r="D12" s="502"/>
      <c r="E12" s="505"/>
      <c r="F12" s="506"/>
      <c r="G12" s="506"/>
      <c r="H12" s="507"/>
      <c r="I12" s="516"/>
      <c r="J12" s="507"/>
      <c r="K12" s="507"/>
      <c r="L12" s="506"/>
      <c r="M12" s="506"/>
      <c r="N12" s="506"/>
      <c r="O12" s="506"/>
      <c r="P12" s="506"/>
      <c r="Q12" s="507"/>
      <c r="R12" s="507"/>
      <c r="S12" s="506"/>
      <c r="T12" s="506"/>
      <c r="U12" s="506"/>
      <c r="V12" s="506"/>
      <c r="W12" s="506"/>
      <c r="X12" s="506"/>
      <c r="Y12" s="539"/>
      <c r="Z12" s="539"/>
      <c r="AA12" s="539"/>
      <c r="AB12" s="540"/>
      <c r="AC12" s="540"/>
      <c r="AD12" s="540"/>
      <c r="AE12" s="541"/>
      <c r="AF12" s="541"/>
      <c r="AG12" s="541"/>
      <c r="AH12" s="541"/>
      <c r="AI12" s="541"/>
      <c r="AJ12" s="547"/>
      <c r="AK12" s="541"/>
      <c r="AL12" s="541"/>
      <c r="AM12" s="546"/>
      <c r="AN12" s="546"/>
      <c r="AO12" s="558"/>
      <c r="AP12" s="559"/>
      <c r="AQ12" s="559"/>
      <c r="AR12" s="560"/>
      <c r="AS12" s="561"/>
      <c r="AT12" s="559"/>
      <c r="AU12" s="559"/>
      <c r="AV12" s="559"/>
      <c r="AW12" s="575"/>
      <c r="AX12" s="559"/>
      <c r="AY12" s="576"/>
      <c r="AZ12" s="577"/>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row>
    <row r="13" s="476" customFormat="1" ht="18" customHeight="1" spans="1:82">
      <c r="A13" s="504"/>
      <c r="B13" s="504"/>
      <c r="C13" s="502"/>
      <c r="D13" s="502"/>
      <c r="E13" s="505"/>
      <c r="F13" s="506"/>
      <c r="G13" s="506"/>
      <c r="H13" s="507"/>
      <c r="I13" s="516"/>
      <c r="J13" s="507"/>
      <c r="K13" s="507"/>
      <c r="L13" s="506"/>
      <c r="M13" s="506"/>
      <c r="N13" s="506"/>
      <c r="O13" s="506"/>
      <c r="P13" s="506"/>
      <c r="Q13" s="507"/>
      <c r="R13" s="507"/>
      <c r="S13" s="506"/>
      <c r="T13" s="506"/>
      <c r="U13" s="506"/>
      <c r="V13" s="506"/>
      <c r="W13" s="506"/>
      <c r="X13" s="506"/>
      <c r="Y13" s="539"/>
      <c r="Z13" s="539"/>
      <c r="AA13" s="539"/>
      <c r="AB13" s="540"/>
      <c r="AC13" s="540"/>
      <c r="AD13" s="540"/>
      <c r="AE13" s="541"/>
      <c r="AF13" s="541"/>
      <c r="AG13" s="541"/>
      <c r="AH13" s="541"/>
      <c r="AI13" s="541"/>
      <c r="AJ13" s="547"/>
      <c r="AK13" s="541"/>
      <c r="AL13" s="541"/>
      <c r="AM13" s="546"/>
      <c r="AN13" s="546"/>
      <c r="AO13" s="558"/>
      <c r="AP13" s="559"/>
      <c r="AQ13" s="559"/>
      <c r="AR13" s="560"/>
      <c r="AS13" s="561"/>
      <c r="AT13" s="559"/>
      <c r="AU13" s="559"/>
      <c r="AV13" s="559"/>
      <c r="AW13" s="575"/>
      <c r="AX13" s="559"/>
      <c r="AY13" s="576"/>
      <c r="AZ13" s="54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row>
    <row r="14" s="476" customFormat="1" ht="18" customHeight="1" spans="1:82">
      <c r="A14" s="504"/>
      <c r="B14" s="504"/>
      <c r="C14" s="502"/>
      <c r="D14" s="502"/>
      <c r="E14" s="505"/>
      <c r="F14" s="506"/>
      <c r="G14" s="506"/>
      <c r="H14" s="507"/>
      <c r="I14" s="516"/>
      <c r="J14" s="507"/>
      <c r="K14" s="507"/>
      <c r="L14" s="506"/>
      <c r="M14" s="506"/>
      <c r="N14" s="506"/>
      <c r="O14" s="506"/>
      <c r="P14" s="506"/>
      <c r="Q14" s="507"/>
      <c r="R14" s="507"/>
      <c r="S14" s="506"/>
      <c r="T14" s="506"/>
      <c r="U14" s="506"/>
      <c r="V14" s="506"/>
      <c r="W14" s="506"/>
      <c r="X14" s="506"/>
      <c r="Y14" s="539"/>
      <c r="Z14" s="539"/>
      <c r="AA14" s="539"/>
      <c r="AB14" s="540"/>
      <c r="AC14" s="540"/>
      <c r="AD14" s="540"/>
      <c r="AE14" s="541"/>
      <c r="AF14" s="541"/>
      <c r="AG14" s="541"/>
      <c r="AH14" s="541"/>
      <c r="AI14" s="541"/>
      <c r="AJ14" s="547"/>
      <c r="AK14" s="541"/>
      <c r="AL14" s="541"/>
      <c r="AM14" s="546"/>
      <c r="AN14" s="546"/>
      <c r="AO14" s="558"/>
      <c r="AP14" s="559"/>
      <c r="AQ14" s="559"/>
      <c r="AR14" s="560"/>
      <c r="AS14" s="561"/>
      <c r="AT14" s="559"/>
      <c r="AU14" s="559"/>
      <c r="AV14" s="559"/>
      <c r="AW14" s="575"/>
      <c r="AX14" s="559"/>
      <c r="AY14" s="576"/>
      <c r="AZ14" s="54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row>
    <row r="15" s="476" customFormat="1" ht="18" customHeight="1" spans="1:82">
      <c r="A15" s="504"/>
      <c r="B15" s="504"/>
      <c r="C15" s="502"/>
      <c r="D15" s="502"/>
      <c r="E15" s="505"/>
      <c r="F15" s="506"/>
      <c r="G15" s="506"/>
      <c r="H15" s="507"/>
      <c r="I15" s="516"/>
      <c r="J15" s="507"/>
      <c r="K15" s="507"/>
      <c r="L15" s="506"/>
      <c r="M15" s="506"/>
      <c r="N15" s="506"/>
      <c r="O15" s="506"/>
      <c r="P15" s="506"/>
      <c r="Q15" s="507"/>
      <c r="R15" s="507"/>
      <c r="S15" s="506"/>
      <c r="T15" s="506"/>
      <c r="U15" s="506"/>
      <c r="V15" s="506"/>
      <c r="W15" s="506"/>
      <c r="X15" s="506"/>
      <c r="Y15" s="539"/>
      <c r="Z15" s="539"/>
      <c r="AA15" s="539"/>
      <c r="AB15" s="540"/>
      <c r="AC15" s="540"/>
      <c r="AD15" s="540"/>
      <c r="AE15" s="541"/>
      <c r="AF15" s="541"/>
      <c r="AG15" s="541"/>
      <c r="AH15" s="541"/>
      <c r="AI15" s="541"/>
      <c r="AJ15" s="547"/>
      <c r="AK15" s="541"/>
      <c r="AL15" s="541"/>
      <c r="AM15" s="546"/>
      <c r="AN15" s="546"/>
      <c r="AO15" s="558"/>
      <c r="AP15" s="559"/>
      <c r="AQ15" s="559"/>
      <c r="AR15" s="560"/>
      <c r="AS15" s="561"/>
      <c r="AT15" s="559"/>
      <c r="AU15" s="559"/>
      <c r="AV15" s="559"/>
      <c r="AW15" s="578"/>
      <c r="AX15" s="559"/>
      <c r="AY15" s="576"/>
      <c r="AZ15" s="577"/>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row>
    <row r="16" s="476" customFormat="1" ht="18" customHeight="1" spans="1:82">
      <c r="A16" s="504"/>
      <c r="B16" s="504"/>
      <c r="C16" s="502"/>
      <c r="D16" s="502"/>
      <c r="E16" s="505"/>
      <c r="F16" s="506"/>
      <c r="G16" s="506"/>
      <c r="H16" s="507"/>
      <c r="I16" s="516"/>
      <c r="J16" s="507"/>
      <c r="K16" s="507"/>
      <c r="L16" s="506"/>
      <c r="M16" s="506"/>
      <c r="N16" s="506"/>
      <c r="O16" s="506"/>
      <c r="P16" s="506"/>
      <c r="Q16" s="507"/>
      <c r="R16" s="507"/>
      <c r="S16" s="506"/>
      <c r="T16" s="506"/>
      <c r="U16" s="506"/>
      <c r="V16" s="506"/>
      <c r="W16" s="506"/>
      <c r="X16" s="506"/>
      <c r="Y16" s="539"/>
      <c r="Z16" s="539"/>
      <c r="AA16" s="539"/>
      <c r="AB16" s="540"/>
      <c r="AC16" s="540"/>
      <c r="AD16" s="540"/>
      <c r="AE16" s="541"/>
      <c r="AF16" s="541"/>
      <c r="AG16" s="541"/>
      <c r="AH16" s="541"/>
      <c r="AI16" s="541"/>
      <c r="AJ16" s="547"/>
      <c r="AK16" s="541"/>
      <c r="AL16" s="541"/>
      <c r="AM16" s="546"/>
      <c r="AN16" s="546"/>
      <c r="AO16" s="558"/>
      <c r="AP16" s="559"/>
      <c r="AQ16" s="559"/>
      <c r="AR16" s="560"/>
      <c r="AS16" s="561"/>
      <c r="AT16" s="559"/>
      <c r="AU16" s="559"/>
      <c r="AV16" s="559"/>
      <c r="AW16" s="575"/>
      <c r="AX16" s="559"/>
      <c r="AY16" s="576"/>
      <c r="AZ16" s="54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row>
    <row r="17" s="476" customFormat="1" ht="18" customHeight="1" spans="1:82">
      <c r="A17" s="504"/>
      <c r="B17" s="504"/>
      <c r="C17" s="502"/>
      <c r="D17" s="502"/>
      <c r="E17" s="505"/>
      <c r="F17" s="506"/>
      <c r="G17" s="506"/>
      <c r="H17" s="507"/>
      <c r="I17" s="516"/>
      <c r="J17" s="507"/>
      <c r="K17" s="507"/>
      <c r="L17" s="506"/>
      <c r="M17" s="506"/>
      <c r="N17" s="506"/>
      <c r="O17" s="506"/>
      <c r="P17" s="506"/>
      <c r="Q17" s="507"/>
      <c r="R17" s="507"/>
      <c r="S17" s="506"/>
      <c r="T17" s="506"/>
      <c r="U17" s="506"/>
      <c r="V17" s="506"/>
      <c r="W17" s="506"/>
      <c r="X17" s="506"/>
      <c r="Y17" s="539"/>
      <c r="Z17" s="539"/>
      <c r="AA17" s="539"/>
      <c r="AB17" s="540"/>
      <c r="AC17" s="540"/>
      <c r="AD17" s="540"/>
      <c r="AE17" s="541"/>
      <c r="AF17" s="541"/>
      <c r="AG17" s="541"/>
      <c r="AH17" s="541"/>
      <c r="AI17" s="541"/>
      <c r="AJ17" s="547"/>
      <c r="AK17" s="541"/>
      <c r="AL17" s="541"/>
      <c r="AM17" s="548"/>
      <c r="AN17" s="548"/>
      <c r="AO17" s="558"/>
      <c r="AP17" s="559"/>
      <c r="AQ17" s="559"/>
      <c r="AR17" s="560"/>
      <c r="AS17" s="561"/>
      <c r="AT17" s="559"/>
      <c r="AU17" s="559"/>
      <c r="AV17" s="559"/>
      <c r="AW17" s="578"/>
      <c r="AX17" s="559"/>
      <c r="AY17" s="576"/>
      <c r="AZ17" s="54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row>
    <row r="18" s="476" customFormat="1" ht="18" customHeight="1" spans="1:82">
      <c r="A18" s="504"/>
      <c r="B18" s="504"/>
      <c r="C18" s="502"/>
      <c r="D18" s="502"/>
      <c r="E18" s="505"/>
      <c r="F18" s="506"/>
      <c r="G18" s="506"/>
      <c r="H18" s="507"/>
      <c r="I18" s="516"/>
      <c r="J18" s="507"/>
      <c r="K18" s="507"/>
      <c r="L18" s="506"/>
      <c r="M18" s="506"/>
      <c r="N18" s="506"/>
      <c r="O18" s="506"/>
      <c r="P18" s="506"/>
      <c r="Q18" s="507"/>
      <c r="R18" s="507"/>
      <c r="S18" s="506"/>
      <c r="T18" s="506"/>
      <c r="U18" s="506"/>
      <c r="V18" s="506"/>
      <c r="W18" s="506"/>
      <c r="X18" s="506"/>
      <c r="Y18" s="539"/>
      <c r="Z18" s="539"/>
      <c r="AA18" s="539"/>
      <c r="AB18" s="540"/>
      <c r="AC18" s="540"/>
      <c r="AD18" s="540"/>
      <c r="AE18" s="541"/>
      <c r="AF18" s="541"/>
      <c r="AG18" s="541"/>
      <c r="AH18" s="541"/>
      <c r="AI18" s="541"/>
      <c r="AJ18" s="547"/>
      <c r="AK18" s="541"/>
      <c r="AL18" s="541"/>
      <c r="AM18" s="548"/>
      <c r="AN18" s="548"/>
      <c r="AO18" s="558"/>
      <c r="AP18" s="559"/>
      <c r="AQ18" s="559"/>
      <c r="AR18" s="560"/>
      <c r="AS18" s="561"/>
      <c r="AT18" s="559"/>
      <c r="AU18" s="559"/>
      <c r="AV18" s="559"/>
      <c r="AW18" s="578"/>
      <c r="AX18" s="559"/>
      <c r="AY18" s="576"/>
      <c r="AZ18" s="577"/>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row>
    <row r="19" s="476" customFormat="1" ht="18" customHeight="1" spans="1:82">
      <c r="A19" s="504"/>
      <c r="B19" s="504"/>
      <c r="C19" s="502"/>
      <c r="D19" s="502"/>
      <c r="E19" s="505"/>
      <c r="F19" s="506"/>
      <c r="G19" s="506"/>
      <c r="H19" s="507"/>
      <c r="I19" s="516"/>
      <c r="J19" s="507"/>
      <c r="K19" s="507"/>
      <c r="L19" s="506"/>
      <c r="M19" s="506"/>
      <c r="N19" s="506"/>
      <c r="O19" s="506"/>
      <c r="P19" s="506"/>
      <c r="Q19" s="507"/>
      <c r="R19" s="507"/>
      <c r="S19" s="506"/>
      <c r="T19" s="506"/>
      <c r="U19" s="506"/>
      <c r="V19" s="506"/>
      <c r="W19" s="506"/>
      <c r="X19" s="506"/>
      <c r="Y19" s="539"/>
      <c r="Z19" s="539"/>
      <c r="AA19" s="539"/>
      <c r="AB19" s="540"/>
      <c r="AC19" s="540"/>
      <c r="AD19" s="540"/>
      <c r="AE19" s="541"/>
      <c r="AF19" s="541"/>
      <c r="AG19" s="541"/>
      <c r="AH19" s="541"/>
      <c r="AI19" s="541"/>
      <c r="AJ19" s="547"/>
      <c r="AK19" s="541"/>
      <c r="AL19" s="541"/>
      <c r="AM19" s="546"/>
      <c r="AN19" s="546"/>
      <c r="AO19" s="558"/>
      <c r="AP19" s="559"/>
      <c r="AQ19" s="559"/>
      <c r="AR19" s="560"/>
      <c r="AS19" s="561"/>
      <c r="AT19" s="559"/>
      <c r="AU19" s="559"/>
      <c r="AV19" s="559"/>
      <c r="AW19" s="575"/>
      <c r="AX19" s="559"/>
      <c r="AY19" s="576"/>
      <c r="AZ19" s="54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row>
    <row r="20" s="476" customFormat="1" ht="18" customHeight="1" spans="1:82">
      <c r="A20" s="504"/>
      <c r="B20" s="504"/>
      <c r="C20" s="502"/>
      <c r="D20" s="502"/>
      <c r="E20" s="505"/>
      <c r="F20" s="506"/>
      <c r="G20" s="506"/>
      <c r="H20" s="507"/>
      <c r="I20" s="516"/>
      <c r="J20" s="507"/>
      <c r="K20" s="507"/>
      <c r="L20" s="506"/>
      <c r="M20" s="506"/>
      <c r="N20" s="506"/>
      <c r="O20" s="506"/>
      <c r="P20" s="506"/>
      <c r="Q20" s="507"/>
      <c r="R20" s="507"/>
      <c r="S20" s="506"/>
      <c r="T20" s="506"/>
      <c r="U20" s="506"/>
      <c r="V20" s="506"/>
      <c r="W20" s="506"/>
      <c r="X20" s="506"/>
      <c r="Y20" s="539"/>
      <c r="Z20" s="539"/>
      <c r="AA20" s="539"/>
      <c r="AB20" s="540"/>
      <c r="AC20" s="540"/>
      <c r="AD20" s="540"/>
      <c r="AE20" s="541"/>
      <c r="AF20" s="541"/>
      <c r="AG20" s="541"/>
      <c r="AH20" s="541"/>
      <c r="AI20" s="541"/>
      <c r="AJ20" s="547"/>
      <c r="AK20" s="541"/>
      <c r="AL20" s="541"/>
      <c r="AM20" s="546"/>
      <c r="AN20" s="546"/>
      <c r="AO20" s="558"/>
      <c r="AP20" s="559"/>
      <c r="AQ20" s="559"/>
      <c r="AR20" s="560"/>
      <c r="AS20" s="561"/>
      <c r="AT20" s="559"/>
      <c r="AU20" s="559"/>
      <c r="AV20" s="559"/>
      <c r="AW20" s="575"/>
      <c r="AX20" s="559"/>
      <c r="AY20" s="576"/>
      <c r="AZ20" s="577"/>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row>
    <row r="21" s="476" customFormat="1" ht="18" customHeight="1" spans="1:82">
      <c r="A21" s="504"/>
      <c r="B21" s="504"/>
      <c r="C21" s="502"/>
      <c r="D21" s="502"/>
      <c r="E21" s="505"/>
      <c r="F21" s="506"/>
      <c r="G21" s="506"/>
      <c r="H21" s="507"/>
      <c r="I21" s="516"/>
      <c r="J21" s="507"/>
      <c r="K21" s="507"/>
      <c r="L21" s="506"/>
      <c r="M21" s="506"/>
      <c r="N21" s="506"/>
      <c r="O21" s="506"/>
      <c r="P21" s="506"/>
      <c r="Q21" s="507"/>
      <c r="R21" s="507"/>
      <c r="S21" s="506"/>
      <c r="T21" s="506"/>
      <c r="U21" s="506"/>
      <c r="V21" s="506"/>
      <c r="W21" s="506"/>
      <c r="X21" s="506"/>
      <c r="Y21" s="539"/>
      <c r="Z21" s="539"/>
      <c r="AA21" s="539"/>
      <c r="AB21" s="540"/>
      <c r="AC21" s="540"/>
      <c r="AD21" s="540"/>
      <c r="AE21" s="541"/>
      <c r="AF21" s="541"/>
      <c r="AG21" s="541"/>
      <c r="AH21" s="541"/>
      <c r="AI21" s="541"/>
      <c r="AJ21" s="547"/>
      <c r="AK21" s="541"/>
      <c r="AL21" s="541"/>
      <c r="AM21" s="546"/>
      <c r="AN21" s="546"/>
      <c r="AO21" s="558"/>
      <c r="AP21" s="559"/>
      <c r="AQ21" s="559"/>
      <c r="AR21" s="560"/>
      <c r="AS21" s="561"/>
      <c r="AT21" s="559"/>
      <c r="AU21" s="559"/>
      <c r="AV21" s="559"/>
      <c r="AW21" s="578"/>
      <c r="AX21" s="559"/>
      <c r="AY21" s="579"/>
      <c r="AZ21" s="577"/>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row>
    <row r="22" s="476" customFormat="1" ht="18" customHeight="1" spans="1:82">
      <c r="A22" s="504"/>
      <c r="B22" s="504"/>
      <c r="C22" s="502"/>
      <c r="D22" s="502"/>
      <c r="E22" s="505"/>
      <c r="F22" s="506"/>
      <c r="G22" s="506"/>
      <c r="H22" s="507"/>
      <c r="I22" s="516"/>
      <c r="J22" s="507"/>
      <c r="K22" s="507"/>
      <c r="L22" s="506"/>
      <c r="M22" s="506"/>
      <c r="N22" s="506"/>
      <c r="O22" s="506"/>
      <c r="P22" s="506"/>
      <c r="Q22" s="507"/>
      <c r="R22" s="507"/>
      <c r="S22" s="506"/>
      <c r="T22" s="506"/>
      <c r="U22" s="506"/>
      <c r="V22" s="506"/>
      <c r="W22" s="506"/>
      <c r="X22" s="506"/>
      <c r="Y22" s="539"/>
      <c r="Z22" s="539"/>
      <c r="AA22" s="539"/>
      <c r="AB22" s="540"/>
      <c r="AC22" s="540"/>
      <c r="AD22" s="540"/>
      <c r="AE22" s="541"/>
      <c r="AF22" s="541"/>
      <c r="AG22" s="541"/>
      <c r="AH22" s="541"/>
      <c r="AI22" s="541"/>
      <c r="AJ22" s="547"/>
      <c r="AK22" s="541"/>
      <c r="AL22" s="541"/>
      <c r="AM22" s="546"/>
      <c r="AN22" s="546"/>
      <c r="AO22" s="558"/>
      <c r="AP22" s="559"/>
      <c r="AQ22" s="559"/>
      <c r="AR22" s="560"/>
      <c r="AS22" s="561"/>
      <c r="AT22" s="559"/>
      <c r="AU22" s="559"/>
      <c r="AV22" s="559"/>
      <c r="AW22" s="578"/>
      <c r="AX22" s="559"/>
      <c r="AY22" s="576"/>
      <c r="AZ22" s="577"/>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row>
    <row r="23" s="476" customFormat="1" ht="18" customHeight="1" spans="1:82">
      <c r="A23" s="504"/>
      <c r="B23" s="504"/>
      <c r="C23" s="502"/>
      <c r="D23" s="502"/>
      <c r="E23" s="505"/>
      <c r="F23" s="506"/>
      <c r="G23" s="506"/>
      <c r="H23" s="507"/>
      <c r="I23" s="516"/>
      <c r="J23" s="507"/>
      <c r="K23" s="507"/>
      <c r="L23" s="506"/>
      <c r="M23" s="506"/>
      <c r="N23" s="506"/>
      <c r="O23" s="506"/>
      <c r="P23" s="506"/>
      <c r="Q23" s="507"/>
      <c r="R23" s="507"/>
      <c r="S23" s="506"/>
      <c r="T23" s="506"/>
      <c r="U23" s="506"/>
      <c r="V23" s="506"/>
      <c r="W23" s="506"/>
      <c r="X23" s="506"/>
      <c r="Y23" s="539"/>
      <c r="Z23" s="539"/>
      <c r="AA23" s="539"/>
      <c r="AB23" s="540"/>
      <c r="AC23" s="540"/>
      <c r="AD23" s="540"/>
      <c r="AE23" s="541"/>
      <c r="AF23" s="541"/>
      <c r="AG23" s="541"/>
      <c r="AH23" s="541"/>
      <c r="AI23" s="541"/>
      <c r="AJ23" s="547"/>
      <c r="AK23" s="541"/>
      <c r="AL23" s="541"/>
      <c r="AM23" s="546"/>
      <c r="AN23" s="546"/>
      <c r="AO23" s="558"/>
      <c r="AP23" s="559"/>
      <c r="AQ23" s="559"/>
      <c r="AR23" s="560"/>
      <c r="AS23" s="561"/>
      <c r="AT23" s="559"/>
      <c r="AU23" s="559"/>
      <c r="AV23" s="559"/>
      <c r="AW23" s="575"/>
      <c r="AX23" s="559"/>
      <c r="AY23" s="576"/>
      <c r="AZ23" s="54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row>
    <row r="24" s="476" customFormat="1" ht="18" customHeight="1" spans="1:82">
      <c r="A24" s="504"/>
      <c r="B24" s="504"/>
      <c r="C24" s="502"/>
      <c r="D24" s="502"/>
      <c r="E24" s="505"/>
      <c r="F24" s="506"/>
      <c r="G24" s="506"/>
      <c r="H24" s="507"/>
      <c r="I24" s="516"/>
      <c r="J24" s="507"/>
      <c r="K24" s="507"/>
      <c r="L24" s="506"/>
      <c r="M24" s="506"/>
      <c r="N24" s="506"/>
      <c r="O24" s="506"/>
      <c r="P24" s="506"/>
      <c r="Q24" s="507"/>
      <c r="R24" s="507"/>
      <c r="S24" s="506"/>
      <c r="T24" s="506"/>
      <c r="U24" s="506"/>
      <c r="V24" s="506"/>
      <c r="W24" s="506"/>
      <c r="X24" s="506"/>
      <c r="Y24" s="539"/>
      <c r="Z24" s="539"/>
      <c r="AA24" s="539"/>
      <c r="AB24" s="540"/>
      <c r="AC24" s="540"/>
      <c r="AD24" s="540"/>
      <c r="AE24" s="541"/>
      <c r="AF24" s="541"/>
      <c r="AG24" s="541"/>
      <c r="AH24" s="541"/>
      <c r="AI24" s="541"/>
      <c r="AJ24" s="547"/>
      <c r="AK24" s="541"/>
      <c r="AL24" s="541"/>
      <c r="AM24" s="546"/>
      <c r="AN24" s="546"/>
      <c r="AO24" s="558"/>
      <c r="AP24" s="559"/>
      <c r="AQ24" s="559"/>
      <c r="AR24" s="560"/>
      <c r="AS24" s="561"/>
      <c r="AT24" s="559"/>
      <c r="AU24" s="559"/>
      <c r="AV24" s="559"/>
      <c r="AW24" s="578"/>
      <c r="AX24" s="559"/>
      <c r="AY24" s="576"/>
      <c r="AZ24" s="577"/>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row>
    <row r="25" s="476" customFormat="1" ht="18" customHeight="1" spans="1:82">
      <c r="A25" s="504"/>
      <c r="B25" s="504"/>
      <c r="C25" s="502"/>
      <c r="D25" s="502"/>
      <c r="E25" s="505"/>
      <c r="F25" s="506"/>
      <c r="G25" s="506"/>
      <c r="H25" s="507"/>
      <c r="I25" s="516"/>
      <c r="J25" s="507"/>
      <c r="K25" s="507"/>
      <c r="L25" s="506"/>
      <c r="M25" s="506"/>
      <c r="N25" s="506"/>
      <c r="O25" s="506"/>
      <c r="P25" s="506"/>
      <c r="Q25" s="507"/>
      <c r="R25" s="507"/>
      <c r="S25" s="506"/>
      <c r="T25" s="506"/>
      <c r="U25" s="506"/>
      <c r="V25" s="506"/>
      <c r="W25" s="506"/>
      <c r="X25" s="506"/>
      <c r="Y25" s="539"/>
      <c r="Z25" s="539"/>
      <c r="AA25" s="539"/>
      <c r="AB25" s="540"/>
      <c r="AC25" s="540"/>
      <c r="AD25" s="540"/>
      <c r="AE25" s="541"/>
      <c r="AF25" s="541"/>
      <c r="AG25" s="541"/>
      <c r="AH25" s="541"/>
      <c r="AI25" s="541"/>
      <c r="AJ25" s="547"/>
      <c r="AK25" s="541"/>
      <c r="AL25" s="541"/>
      <c r="AM25" s="546"/>
      <c r="AN25" s="546"/>
      <c r="AO25" s="558"/>
      <c r="AP25" s="559"/>
      <c r="AQ25" s="559"/>
      <c r="AR25" s="560"/>
      <c r="AS25" s="561"/>
      <c r="AT25" s="559"/>
      <c r="AU25" s="559"/>
      <c r="AV25" s="559"/>
      <c r="AW25" s="575"/>
      <c r="AX25" s="559"/>
      <c r="AY25" s="576"/>
      <c r="AZ25" s="54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row>
    <row r="26" s="476" customFormat="1" ht="18" customHeight="1" spans="1:82">
      <c r="A26" s="504"/>
      <c r="B26" s="504"/>
      <c r="C26" s="502"/>
      <c r="D26" s="502"/>
      <c r="E26" s="505"/>
      <c r="F26" s="506"/>
      <c r="G26" s="506"/>
      <c r="H26" s="507"/>
      <c r="I26" s="516"/>
      <c r="J26" s="507"/>
      <c r="K26" s="507"/>
      <c r="L26" s="506"/>
      <c r="M26" s="506"/>
      <c r="N26" s="506"/>
      <c r="O26" s="506"/>
      <c r="P26" s="506"/>
      <c r="Q26" s="507"/>
      <c r="R26" s="507"/>
      <c r="S26" s="506"/>
      <c r="T26" s="506"/>
      <c r="U26" s="506"/>
      <c r="V26" s="506"/>
      <c r="W26" s="506"/>
      <c r="X26" s="506"/>
      <c r="Y26" s="539"/>
      <c r="Z26" s="539"/>
      <c r="AA26" s="539"/>
      <c r="AB26" s="540"/>
      <c r="AC26" s="540"/>
      <c r="AD26" s="540"/>
      <c r="AE26" s="541"/>
      <c r="AF26" s="541"/>
      <c r="AG26" s="541"/>
      <c r="AH26" s="541"/>
      <c r="AI26" s="541"/>
      <c r="AJ26" s="547"/>
      <c r="AK26" s="541"/>
      <c r="AL26" s="541"/>
      <c r="AM26" s="546"/>
      <c r="AN26" s="546"/>
      <c r="AO26" s="558"/>
      <c r="AP26" s="559"/>
      <c r="AQ26" s="559"/>
      <c r="AR26" s="560"/>
      <c r="AS26" s="561"/>
      <c r="AT26" s="559"/>
      <c r="AU26" s="559"/>
      <c r="AV26" s="559"/>
      <c r="AW26" s="575"/>
      <c r="AX26" s="559"/>
      <c r="AY26" s="576"/>
      <c r="AZ26" s="577"/>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row>
    <row r="27" s="476" customFormat="1" ht="18" customHeight="1" spans="1:82">
      <c r="A27" s="504"/>
      <c r="B27" s="504"/>
      <c r="C27" s="502"/>
      <c r="D27" s="502"/>
      <c r="E27" s="505"/>
      <c r="F27" s="506"/>
      <c r="G27" s="506"/>
      <c r="H27" s="507"/>
      <c r="I27" s="516"/>
      <c r="J27" s="507"/>
      <c r="K27" s="507"/>
      <c r="L27" s="506"/>
      <c r="M27" s="506"/>
      <c r="N27" s="506"/>
      <c r="O27" s="506"/>
      <c r="P27" s="506"/>
      <c r="Q27" s="507"/>
      <c r="R27" s="507"/>
      <c r="S27" s="506"/>
      <c r="T27" s="506"/>
      <c r="U27" s="506"/>
      <c r="V27" s="506"/>
      <c r="W27" s="506"/>
      <c r="X27" s="506"/>
      <c r="Y27" s="539"/>
      <c r="Z27" s="539"/>
      <c r="AA27" s="539"/>
      <c r="AB27" s="540"/>
      <c r="AC27" s="540"/>
      <c r="AD27" s="540"/>
      <c r="AE27" s="541"/>
      <c r="AF27" s="541"/>
      <c r="AG27" s="541"/>
      <c r="AH27" s="541"/>
      <c r="AI27" s="541"/>
      <c r="AJ27" s="547"/>
      <c r="AK27" s="541"/>
      <c r="AL27" s="541"/>
      <c r="AM27" s="546"/>
      <c r="AN27" s="546"/>
      <c r="AO27" s="558"/>
      <c r="AP27" s="559"/>
      <c r="AQ27" s="559"/>
      <c r="AR27" s="560"/>
      <c r="AS27" s="561"/>
      <c r="AT27" s="559"/>
      <c r="AU27" s="559"/>
      <c r="AV27" s="559"/>
      <c r="AW27" s="578"/>
      <c r="AX27" s="559"/>
      <c r="AY27" s="576"/>
      <c r="AZ27" s="577"/>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row>
    <row r="28" s="476" customFormat="1" ht="18" customHeight="1" spans="1:82">
      <c r="A28" s="504"/>
      <c r="B28" s="504"/>
      <c r="C28" s="502"/>
      <c r="D28" s="502"/>
      <c r="E28" s="505"/>
      <c r="F28" s="506"/>
      <c r="G28" s="506"/>
      <c r="H28" s="507"/>
      <c r="I28" s="516"/>
      <c r="J28" s="507"/>
      <c r="K28" s="507"/>
      <c r="L28" s="506"/>
      <c r="M28" s="506"/>
      <c r="N28" s="506"/>
      <c r="O28" s="506"/>
      <c r="P28" s="506"/>
      <c r="Q28" s="507"/>
      <c r="R28" s="507"/>
      <c r="S28" s="506"/>
      <c r="T28" s="506"/>
      <c r="U28" s="506"/>
      <c r="V28" s="506"/>
      <c r="W28" s="506"/>
      <c r="X28" s="506"/>
      <c r="Y28" s="539"/>
      <c r="Z28" s="539"/>
      <c r="AA28" s="539"/>
      <c r="AB28" s="540"/>
      <c r="AC28" s="540"/>
      <c r="AD28" s="540"/>
      <c r="AE28" s="541"/>
      <c r="AF28" s="541"/>
      <c r="AG28" s="541"/>
      <c r="AH28" s="541"/>
      <c r="AI28" s="541"/>
      <c r="AJ28" s="547"/>
      <c r="AK28" s="541"/>
      <c r="AL28" s="541"/>
      <c r="AM28" s="546"/>
      <c r="AN28" s="546"/>
      <c r="AO28" s="558"/>
      <c r="AP28" s="559"/>
      <c r="AQ28" s="559"/>
      <c r="AR28" s="560"/>
      <c r="AS28" s="561"/>
      <c r="AT28" s="559"/>
      <c r="AU28" s="559"/>
      <c r="AV28" s="559"/>
      <c r="AW28" s="575"/>
      <c r="AX28" s="559"/>
      <c r="AY28" s="576"/>
      <c r="AZ28" s="54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row>
    <row r="29" s="476" customFormat="1" ht="18" customHeight="1" spans="1:82">
      <c r="A29" s="504"/>
      <c r="B29" s="504"/>
      <c r="C29" s="502"/>
      <c r="D29" s="502"/>
      <c r="E29" s="505"/>
      <c r="F29" s="506"/>
      <c r="G29" s="506"/>
      <c r="H29" s="507"/>
      <c r="I29" s="516"/>
      <c r="J29" s="507"/>
      <c r="K29" s="507"/>
      <c r="L29" s="506"/>
      <c r="M29" s="506"/>
      <c r="N29" s="506"/>
      <c r="O29" s="506"/>
      <c r="P29" s="506"/>
      <c r="Q29" s="507"/>
      <c r="R29" s="507"/>
      <c r="S29" s="506"/>
      <c r="T29" s="506"/>
      <c r="U29" s="506"/>
      <c r="V29" s="506"/>
      <c r="W29" s="506"/>
      <c r="X29" s="506"/>
      <c r="Y29" s="539"/>
      <c r="Z29" s="539"/>
      <c r="AA29" s="539"/>
      <c r="AB29" s="540"/>
      <c r="AC29" s="540"/>
      <c r="AD29" s="540"/>
      <c r="AE29" s="541"/>
      <c r="AF29" s="541"/>
      <c r="AG29" s="541"/>
      <c r="AH29" s="541"/>
      <c r="AI29" s="541"/>
      <c r="AJ29" s="547"/>
      <c r="AK29" s="541"/>
      <c r="AL29" s="541"/>
      <c r="AM29" s="546"/>
      <c r="AN29" s="546"/>
      <c r="AO29" s="558"/>
      <c r="AP29" s="559"/>
      <c r="AQ29" s="559"/>
      <c r="AR29" s="560"/>
      <c r="AS29" s="561"/>
      <c r="AT29" s="559"/>
      <c r="AU29" s="559"/>
      <c r="AV29" s="559"/>
      <c r="AW29" s="575"/>
      <c r="AX29" s="559"/>
      <c r="AY29" s="576"/>
      <c r="AZ29" s="577"/>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row>
    <row r="30" s="476" customFormat="1" ht="18" customHeight="1" spans="1:82">
      <c r="A30" s="504"/>
      <c r="B30" s="504"/>
      <c r="C30" s="502"/>
      <c r="D30" s="502"/>
      <c r="E30" s="505"/>
      <c r="F30" s="506"/>
      <c r="G30" s="506"/>
      <c r="H30" s="507"/>
      <c r="I30" s="516"/>
      <c r="J30" s="507"/>
      <c r="K30" s="507"/>
      <c r="L30" s="506"/>
      <c r="M30" s="506"/>
      <c r="N30" s="506"/>
      <c r="O30" s="506"/>
      <c r="P30" s="506"/>
      <c r="Q30" s="507"/>
      <c r="R30" s="507"/>
      <c r="S30" s="506"/>
      <c r="T30" s="506"/>
      <c r="U30" s="506"/>
      <c r="V30" s="506"/>
      <c r="W30" s="506"/>
      <c r="X30" s="506"/>
      <c r="Y30" s="539"/>
      <c r="Z30" s="539"/>
      <c r="AA30" s="539"/>
      <c r="AB30" s="540"/>
      <c r="AC30" s="540"/>
      <c r="AD30" s="540"/>
      <c r="AE30" s="541"/>
      <c r="AF30" s="541"/>
      <c r="AG30" s="541"/>
      <c r="AH30" s="541"/>
      <c r="AI30" s="541"/>
      <c r="AJ30" s="547"/>
      <c r="AK30" s="541"/>
      <c r="AL30" s="541"/>
      <c r="AM30" s="546"/>
      <c r="AN30" s="546"/>
      <c r="AO30" s="558"/>
      <c r="AP30" s="559"/>
      <c r="AQ30" s="559"/>
      <c r="AR30" s="560"/>
      <c r="AS30" s="561"/>
      <c r="AT30" s="559"/>
      <c r="AU30" s="559"/>
      <c r="AV30" s="559"/>
      <c r="AW30" s="578"/>
      <c r="AX30" s="559"/>
      <c r="AY30" s="576"/>
      <c r="AZ30" s="577"/>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row>
    <row r="31" s="476" customFormat="1" ht="18" customHeight="1" spans="1:82">
      <c r="A31" s="504"/>
      <c r="B31" s="504"/>
      <c r="C31" s="502"/>
      <c r="D31" s="502"/>
      <c r="E31" s="505"/>
      <c r="F31" s="506"/>
      <c r="G31" s="506"/>
      <c r="H31" s="507"/>
      <c r="I31" s="516"/>
      <c r="J31" s="507"/>
      <c r="K31" s="507"/>
      <c r="L31" s="506"/>
      <c r="M31" s="506"/>
      <c r="N31" s="506"/>
      <c r="O31" s="506"/>
      <c r="P31" s="506"/>
      <c r="Q31" s="507"/>
      <c r="R31" s="507"/>
      <c r="S31" s="506"/>
      <c r="T31" s="506"/>
      <c r="U31" s="506"/>
      <c r="V31" s="506"/>
      <c r="W31" s="506"/>
      <c r="X31" s="506"/>
      <c r="Y31" s="539"/>
      <c r="Z31" s="539"/>
      <c r="AA31" s="539"/>
      <c r="AB31" s="540"/>
      <c r="AC31" s="540"/>
      <c r="AD31" s="540"/>
      <c r="AE31" s="541"/>
      <c r="AF31" s="541"/>
      <c r="AG31" s="541"/>
      <c r="AH31" s="541"/>
      <c r="AI31" s="541"/>
      <c r="AJ31" s="547"/>
      <c r="AK31" s="541"/>
      <c r="AL31" s="541"/>
      <c r="AM31" s="546"/>
      <c r="AN31" s="546"/>
      <c r="AO31" s="558"/>
      <c r="AP31" s="559"/>
      <c r="AQ31" s="559"/>
      <c r="AR31" s="560"/>
      <c r="AS31" s="561"/>
      <c r="AT31" s="559"/>
      <c r="AU31" s="559"/>
      <c r="AV31" s="559"/>
      <c r="AW31" s="578"/>
      <c r="AX31" s="559"/>
      <c r="AY31" s="576"/>
      <c r="AZ31" s="54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row>
    <row r="32" s="476" customFormat="1" ht="18" customHeight="1" spans="1:82">
      <c r="A32" s="504"/>
      <c r="B32" s="504"/>
      <c r="C32" s="502"/>
      <c r="D32" s="502"/>
      <c r="E32" s="505"/>
      <c r="F32" s="506"/>
      <c r="G32" s="506"/>
      <c r="H32" s="507"/>
      <c r="I32" s="516"/>
      <c r="J32" s="507"/>
      <c r="K32" s="507"/>
      <c r="L32" s="506"/>
      <c r="M32" s="506"/>
      <c r="N32" s="506"/>
      <c r="O32" s="506"/>
      <c r="P32" s="506"/>
      <c r="Q32" s="507"/>
      <c r="R32" s="507"/>
      <c r="S32" s="506"/>
      <c r="T32" s="506"/>
      <c r="U32" s="506"/>
      <c r="V32" s="506"/>
      <c r="W32" s="506"/>
      <c r="X32" s="506"/>
      <c r="Y32" s="539"/>
      <c r="Z32" s="539"/>
      <c r="AA32" s="539"/>
      <c r="AB32" s="540"/>
      <c r="AC32" s="540"/>
      <c r="AD32" s="540"/>
      <c r="AE32" s="541"/>
      <c r="AF32" s="541"/>
      <c r="AG32" s="541"/>
      <c r="AH32" s="541"/>
      <c r="AI32" s="541"/>
      <c r="AJ32" s="547"/>
      <c r="AK32" s="541"/>
      <c r="AL32" s="541"/>
      <c r="AM32" s="546"/>
      <c r="AN32" s="546"/>
      <c r="AO32" s="558"/>
      <c r="AP32" s="559"/>
      <c r="AQ32" s="559"/>
      <c r="AR32" s="560"/>
      <c r="AS32" s="561"/>
      <c r="AT32" s="559"/>
      <c r="AU32" s="559"/>
      <c r="AV32" s="559"/>
      <c r="AW32" s="578"/>
      <c r="AX32" s="559"/>
      <c r="AY32" s="576"/>
      <c r="AZ32" s="577"/>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row>
    <row r="33" s="476" customFormat="1" ht="18" customHeight="1" spans="1:82">
      <c r="A33" s="504"/>
      <c r="B33" s="504"/>
      <c r="C33" s="502"/>
      <c r="D33" s="502"/>
      <c r="E33" s="505"/>
      <c r="F33" s="506"/>
      <c r="G33" s="506"/>
      <c r="H33" s="507"/>
      <c r="I33" s="516"/>
      <c r="J33" s="507"/>
      <c r="K33" s="507"/>
      <c r="L33" s="506"/>
      <c r="M33" s="506"/>
      <c r="N33" s="506"/>
      <c r="O33" s="506"/>
      <c r="P33" s="506"/>
      <c r="Q33" s="507"/>
      <c r="R33" s="507"/>
      <c r="S33" s="506"/>
      <c r="T33" s="506"/>
      <c r="U33" s="506"/>
      <c r="V33" s="506"/>
      <c r="W33" s="506"/>
      <c r="X33" s="506"/>
      <c r="Y33" s="539"/>
      <c r="Z33" s="539"/>
      <c r="AA33" s="539"/>
      <c r="AB33" s="540"/>
      <c r="AC33" s="540"/>
      <c r="AD33" s="540"/>
      <c r="AE33" s="541"/>
      <c r="AF33" s="541"/>
      <c r="AG33" s="541"/>
      <c r="AH33" s="541"/>
      <c r="AI33" s="541"/>
      <c r="AJ33" s="547"/>
      <c r="AK33" s="541"/>
      <c r="AL33" s="541"/>
      <c r="AM33" s="546"/>
      <c r="AN33" s="546"/>
      <c r="AO33" s="558"/>
      <c r="AP33" s="559"/>
      <c r="AQ33" s="559"/>
      <c r="AR33" s="560"/>
      <c r="AS33" s="561"/>
      <c r="AT33" s="559"/>
      <c r="AU33" s="559"/>
      <c r="AV33" s="559"/>
      <c r="AW33" s="578"/>
      <c r="AX33" s="559"/>
      <c r="AY33" s="576"/>
      <c r="AZ33" s="577"/>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row>
    <row r="34" s="476" customFormat="1" ht="18" customHeight="1" spans="1:82">
      <c r="A34" s="504"/>
      <c r="B34" s="504"/>
      <c r="C34" s="502"/>
      <c r="D34" s="502"/>
      <c r="E34" s="505"/>
      <c r="F34" s="506"/>
      <c r="G34" s="506"/>
      <c r="H34" s="507"/>
      <c r="I34" s="516"/>
      <c r="J34" s="507"/>
      <c r="K34" s="507"/>
      <c r="L34" s="506"/>
      <c r="M34" s="506"/>
      <c r="N34" s="506"/>
      <c r="O34" s="506"/>
      <c r="P34" s="506"/>
      <c r="Q34" s="507"/>
      <c r="R34" s="507"/>
      <c r="S34" s="506"/>
      <c r="T34" s="506"/>
      <c r="U34" s="506"/>
      <c r="V34" s="506"/>
      <c r="W34" s="506"/>
      <c r="X34" s="506"/>
      <c r="Y34" s="539"/>
      <c r="Z34" s="539"/>
      <c r="AA34" s="539"/>
      <c r="AB34" s="540"/>
      <c r="AC34" s="540"/>
      <c r="AD34" s="540"/>
      <c r="AE34" s="541"/>
      <c r="AF34" s="541"/>
      <c r="AG34" s="541"/>
      <c r="AH34" s="541"/>
      <c r="AI34" s="541"/>
      <c r="AJ34" s="547"/>
      <c r="AK34" s="541"/>
      <c r="AL34" s="541"/>
      <c r="AM34" s="546"/>
      <c r="AN34" s="546"/>
      <c r="AO34" s="558"/>
      <c r="AP34" s="559"/>
      <c r="AQ34" s="559"/>
      <c r="AR34" s="560"/>
      <c r="AS34" s="561"/>
      <c r="AT34" s="559"/>
      <c r="AU34" s="559"/>
      <c r="AV34" s="559"/>
      <c r="AW34" s="578"/>
      <c r="AX34" s="559"/>
      <c r="AY34" s="576"/>
      <c r="AZ34" s="577"/>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row>
    <row r="35" s="476" customFormat="1" ht="18" customHeight="1" spans="1:82">
      <c r="A35" s="504"/>
      <c r="B35" s="504"/>
      <c r="C35" s="502"/>
      <c r="D35" s="502"/>
      <c r="E35" s="505"/>
      <c r="F35" s="506"/>
      <c r="G35" s="506"/>
      <c r="H35" s="507"/>
      <c r="I35" s="516"/>
      <c r="J35" s="507"/>
      <c r="K35" s="507"/>
      <c r="L35" s="506"/>
      <c r="M35" s="506"/>
      <c r="N35" s="506"/>
      <c r="O35" s="506"/>
      <c r="P35" s="506"/>
      <c r="Q35" s="507"/>
      <c r="R35" s="507"/>
      <c r="S35" s="506"/>
      <c r="T35" s="506"/>
      <c r="U35" s="506"/>
      <c r="V35" s="506"/>
      <c r="W35" s="506"/>
      <c r="X35" s="506"/>
      <c r="Y35" s="539"/>
      <c r="Z35" s="539"/>
      <c r="AA35" s="539"/>
      <c r="AB35" s="540"/>
      <c r="AC35" s="540"/>
      <c r="AD35" s="540"/>
      <c r="AE35" s="541"/>
      <c r="AF35" s="541"/>
      <c r="AG35" s="541"/>
      <c r="AH35" s="541"/>
      <c r="AI35" s="541"/>
      <c r="AJ35" s="547"/>
      <c r="AK35" s="541"/>
      <c r="AL35" s="541"/>
      <c r="AM35" s="546"/>
      <c r="AN35" s="546"/>
      <c r="AO35" s="558"/>
      <c r="AP35" s="559"/>
      <c r="AQ35" s="559"/>
      <c r="AR35" s="560"/>
      <c r="AS35" s="561"/>
      <c r="AT35" s="559"/>
      <c r="AU35" s="559"/>
      <c r="AV35" s="559"/>
      <c r="AW35" s="578"/>
      <c r="AX35" s="559"/>
      <c r="AY35" s="576"/>
      <c r="AZ35" s="577"/>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row>
    <row r="36" s="476" customFormat="1" spans="1:82">
      <c r="A36" s="508" t="s">
        <v>157</v>
      </c>
      <c r="B36" s="509"/>
      <c r="C36" s="509"/>
      <c r="D36" s="510"/>
      <c r="E36" s="505"/>
      <c r="F36" s="511"/>
      <c r="G36" s="511"/>
      <c r="H36" s="512"/>
      <c r="I36" s="517"/>
      <c r="J36" s="505"/>
      <c r="K36" s="505"/>
      <c r="L36" s="518"/>
      <c r="M36" s="518"/>
      <c r="N36" s="518"/>
      <c r="O36" s="518"/>
      <c r="P36" s="518"/>
      <c r="Q36" s="505"/>
      <c r="R36" s="505"/>
      <c r="S36" s="511"/>
      <c r="T36" s="511"/>
      <c r="U36" s="511"/>
      <c r="V36" s="511"/>
      <c r="W36" s="511"/>
      <c r="X36" s="511"/>
      <c r="Y36" s="540"/>
      <c r="Z36" s="540"/>
      <c r="AA36" s="540"/>
      <c r="AB36" s="540"/>
      <c r="AC36" s="540"/>
      <c r="AD36" s="540"/>
      <c r="AE36" s="541"/>
      <c r="AF36" s="541"/>
      <c r="AG36" s="541"/>
      <c r="AH36" s="541"/>
      <c r="AI36" s="541"/>
      <c r="AJ36" s="549"/>
      <c r="AK36" s="541"/>
      <c r="AL36" s="541"/>
      <c r="AM36" s="541"/>
      <c r="AN36" s="541"/>
      <c r="AO36" s="563"/>
      <c r="AP36" s="564">
        <f>SUM(AP7:AP35)</f>
        <v>0</v>
      </c>
      <c r="AQ36" s="564">
        <f t="shared" ref="AQ36:AX36" si="0">SUM(AQ7:AQ35)</f>
        <v>0</v>
      </c>
      <c r="AR36" s="564">
        <f t="shared" si="0"/>
        <v>0</v>
      </c>
      <c r="AS36" s="564">
        <f t="shared" si="0"/>
        <v>0</v>
      </c>
      <c r="AT36" s="564">
        <f t="shared" si="0"/>
        <v>0</v>
      </c>
      <c r="AU36" s="564">
        <f t="shared" si="0"/>
        <v>0</v>
      </c>
      <c r="AV36" s="564">
        <f t="shared" si="0"/>
        <v>0</v>
      </c>
      <c r="AW36" s="564"/>
      <c r="AX36" s="564">
        <f t="shared" si="0"/>
        <v>0</v>
      </c>
      <c r="AY36" s="580" t="str">
        <f>IF(AU36=0,"",(AX36-AU36)/AU36*100)</f>
        <v/>
      </c>
      <c r="AZ36" s="54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row>
    <row r="37" spans="1:82">
      <c r="A37" s="513" t="s">
        <v>1283</v>
      </c>
      <c r="B37" s="513"/>
      <c r="AP37" s="565"/>
      <c r="AQ37" s="565"/>
      <c r="AR37" s="565"/>
      <c r="AS37" s="565"/>
      <c r="AT37" s="565" t="s">
        <v>1284</v>
      </c>
      <c r="AU37" s="565"/>
      <c r="AV37" s="565"/>
      <c r="AW37" s="565"/>
      <c r="AX37" s="565"/>
      <c r="AY37" s="565"/>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row>
    <row r="38" spans="1:82">
      <c r="A38" s="513" t="s">
        <v>1285</v>
      </c>
      <c r="B38" s="513"/>
      <c r="C38" s="479"/>
      <c r="AP38" s="565"/>
      <c r="AQ38" s="565"/>
      <c r="AR38" s="565"/>
      <c r="AS38" s="565"/>
      <c r="AT38" s="565"/>
      <c r="AU38" s="565"/>
      <c r="AV38" s="565"/>
      <c r="AW38" s="565"/>
      <c r="AX38" s="565"/>
      <c r="AY38" s="565"/>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row>
    <row r="39" spans="3:82">
      <c r="C39" s="479"/>
      <c r="AP39" s="565"/>
      <c r="AQ39" s="565"/>
      <c r="AR39" s="565"/>
      <c r="AS39" s="565"/>
      <c r="AT39" s="565"/>
      <c r="AU39" s="565"/>
      <c r="AV39" s="565"/>
      <c r="AW39" s="565"/>
      <c r="AX39" s="565"/>
      <c r="AY39" s="565"/>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row>
    <row r="40" spans="3:82">
      <c r="C40" s="479"/>
      <c r="AM40" s="550"/>
      <c r="AN40" s="550"/>
      <c r="AP40" s="565"/>
      <c r="AQ40" s="565"/>
      <c r="AR40" s="565"/>
      <c r="AS40" s="565"/>
      <c r="AT40" s="566"/>
      <c r="AU40" s="565"/>
      <c r="AV40" s="565"/>
      <c r="AW40" s="565"/>
      <c r="AX40" s="565"/>
      <c r="AY40" s="565"/>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row>
    <row r="41" spans="3:82">
      <c r="C41" s="479"/>
      <c r="AP41" s="565"/>
      <c r="AQ41" s="565"/>
      <c r="AR41" s="565"/>
      <c r="AS41" s="565"/>
      <c r="AT41" s="565"/>
      <c r="AU41" s="565"/>
      <c r="AV41" s="565"/>
      <c r="AW41" s="565"/>
      <c r="AX41" s="565"/>
      <c r="AY41" s="565"/>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row>
    <row r="42" spans="3:82">
      <c r="C42" s="479"/>
      <c r="AP42" s="565"/>
      <c r="AQ42" s="565"/>
      <c r="AR42" s="565"/>
      <c r="AS42" s="565"/>
      <c r="AT42" s="565"/>
      <c r="AU42" s="565"/>
      <c r="AV42" s="565"/>
      <c r="AW42" s="565"/>
      <c r="AX42" s="565"/>
      <c r="AY42" s="565"/>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row>
    <row r="43" spans="3:82">
      <c r="C43" s="479"/>
      <c r="AP43" s="565"/>
      <c r="AQ43" s="565"/>
      <c r="AR43" s="565"/>
      <c r="AS43" s="565"/>
      <c r="AT43" s="565"/>
      <c r="AU43" s="565"/>
      <c r="AV43" s="565"/>
      <c r="AW43" s="565"/>
      <c r="AX43" s="565"/>
      <c r="AY43" s="565"/>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row>
    <row r="44" spans="3:82">
      <c r="C44" s="479"/>
      <c r="AP44" s="565"/>
      <c r="AQ44" s="565"/>
      <c r="AR44" s="565"/>
      <c r="AS44" s="565"/>
      <c r="AT44" s="565"/>
      <c r="AU44" s="565"/>
      <c r="AV44" s="565"/>
      <c r="AW44" s="565"/>
      <c r="AX44" s="565"/>
      <c r="AY44" s="565"/>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row>
    <row r="45" spans="3:82">
      <c r="C45" s="479"/>
      <c r="AP45" s="565"/>
      <c r="AQ45" s="565"/>
      <c r="AR45" s="565"/>
      <c r="AS45" s="565"/>
      <c r="AT45" s="565"/>
      <c r="AU45" s="565"/>
      <c r="AV45" s="565"/>
      <c r="AW45" s="565"/>
      <c r="AX45" s="565"/>
      <c r="AY45" s="565"/>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row>
    <row r="46" spans="3:82">
      <c r="C46" s="479"/>
      <c r="AP46" s="565"/>
      <c r="AQ46" s="565"/>
      <c r="AR46" s="565"/>
      <c r="AS46" s="565"/>
      <c r="AT46" s="565"/>
      <c r="AU46" s="565"/>
      <c r="AV46" s="565"/>
      <c r="AW46" s="565"/>
      <c r="AX46" s="565"/>
      <c r="AY46" s="565"/>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row>
    <row r="47" spans="3:82">
      <c r="C47" s="479"/>
      <c r="AP47" s="565"/>
      <c r="AQ47" s="565"/>
      <c r="AR47" s="565"/>
      <c r="AS47" s="565"/>
      <c r="AT47" s="565"/>
      <c r="AU47" s="565"/>
      <c r="AV47" s="565"/>
      <c r="AW47" s="565"/>
      <c r="AX47" s="565"/>
      <c r="AY47" s="565"/>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row>
    <row r="48" spans="3:82">
      <c r="C48" s="479"/>
      <c r="AP48" s="565"/>
      <c r="AQ48" s="565"/>
      <c r="AR48" s="565"/>
      <c r="AS48" s="565"/>
      <c r="AT48" s="565"/>
      <c r="AU48" s="565"/>
      <c r="AV48" s="565"/>
      <c r="AW48" s="565"/>
      <c r="AX48" s="565"/>
      <c r="AY48" s="565"/>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row>
    <row r="49" spans="3:82">
      <c r="C49" s="479"/>
      <c r="AP49" s="565"/>
      <c r="AQ49" s="565"/>
      <c r="AR49" s="565"/>
      <c r="AS49" s="565"/>
      <c r="AT49" s="565"/>
      <c r="AU49" s="565"/>
      <c r="AV49" s="565"/>
      <c r="AW49" s="565"/>
      <c r="AX49" s="565"/>
      <c r="AY49" s="565"/>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row>
    <row r="50" spans="3:82">
      <c r="C50" s="479"/>
      <c r="AP50" s="565"/>
      <c r="AQ50" s="565"/>
      <c r="AR50" s="565"/>
      <c r="AS50" s="565"/>
      <c r="AT50" s="565"/>
      <c r="AU50" s="565"/>
      <c r="AV50" s="565"/>
      <c r="AW50" s="565"/>
      <c r="AX50" s="565"/>
      <c r="AY50" s="565"/>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row>
    <row r="51" spans="3:82">
      <c r="C51" s="479"/>
      <c r="AP51" s="565"/>
      <c r="AQ51" s="565"/>
      <c r="AR51" s="565"/>
      <c r="AS51" s="565"/>
      <c r="AT51" s="565"/>
      <c r="AU51" s="565"/>
      <c r="AV51" s="565"/>
      <c r="AW51" s="565"/>
      <c r="AX51" s="565"/>
      <c r="AY51" s="565"/>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row>
    <row r="52" spans="3:82">
      <c r="C52" s="479"/>
      <c r="AP52" s="565"/>
      <c r="AQ52" s="565"/>
      <c r="AR52" s="565"/>
      <c r="AS52" s="565"/>
      <c r="AT52" s="565"/>
      <c r="AU52" s="565"/>
      <c r="AV52" s="565"/>
      <c r="AW52" s="565"/>
      <c r="AX52" s="565"/>
      <c r="AY52" s="565"/>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row>
    <row r="53" spans="3:82">
      <c r="C53" s="479"/>
      <c r="AP53" s="565"/>
      <c r="AQ53" s="565"/>
      <c r="AR53" s="565"/>
      <c r="AS53" s="565"/>
      <c r="AT53" s="565"/>
      <c r="AU53" s="565"/>
      <c r="AV53" s="565"/>
      <c r="AW53" s="565"/>
      <c r="AX53" s="565"/>
      <c r="AY53" s="565"/>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row>
    <row r="54" spans="3:82">
      <c r="C54" s="479"/>
      <c r="AP54" s="565"/>
      <c r="AQ54" s="565"/>
      <c r="AR54" s="565"/>
      <c r="AS54" s="565"/>
      <c r="AT54" s="565"/>
      <c r="AU54" s="565"/>
      <c r="AV54" s="565"/>
      <c r="AW54" s="565"/>
      <c r="AX54" s="565"/>
      <c r="AY54" s="565"/>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row>
    <row r="55" spans="3:82">
      <c r="C55" s="479"/>
      <c r="AP55" s="565"/>
      <c r="AQ55" s="565"/>
      <c r="AR55" s="565"/>
      <c r="AS55" s="565"/>
      <c r="AT55" s="565"/>
      <c r="AU55" s="565"/>
      <c r="AV55" s="565"/>
      <c r="AW55" s="565"/>
      <c r="AX55" s="565"/>
      <c r="AY55" s="565"/>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row>
    <row r="56" spans="3:82">
      <c r="C56" s="479"/>
      <c r="AP56" s="565"/>
      <c r="AQ56" s="565"/>
      <c r="AR56" s="565"/>
      <c r="AS56" s="565"/>
      <c r="AT56" s="565"/>
      <c r="AU56" s="565"/>
      <c r="AV56" s="565"/>
      <c r="AW56" s="565"/>
      <c r="AX56" s="565"/>
      <c r="AY56" s="565"/>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row>
    <row r="57" spans="3:82">
      <c r="C57" s="479"/>
      <c r="AP57" s="565"/>
      <c r="AQ57" s="565"/>
      <c r="AR57" s="565"/>
      <c r="AS57" s="565"/>
      <c r="AT57" s="565"/>
      <c r="AU57" s="565"/>
      <c r="AV57" s="565"/>
      <c r="AW57" s="565"/>
      <c r="AX57" s="565"/>
      <c r="AY57" s="565"/>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row>
    <row r="58" spans="3:82">
      <c r="C58" s="479"/>
      <c r="AP58" s="565"/>
      <c r="AQ58" s="565"/>
      <c r="AR58" s="565"/>
      <c r="AS58" s="565"/>
      <c r="AT58" s="565"/>
      <c r="AU58" s="565"/>
      <c r="AV58" s="565"/>
      <c r="AW58" s="565"/>
      <c r="AX58" s="565"/>
      <c r="AY58" s="565"/>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row>
    <row r="59" spans="3:82">
      <c r="C59" s="479"/>
      <c r="AP59" s="565"/>
      <c r="AQ59" s="565"/>
      <c r="AR59" s="565"/>
      <c r="AS59" s="565"/>
      <c r="AT59" s="565"/>
      <c r="AU59" s="565"/>
      <c r="AV59" s="565"/>
      <c r="AW59" s="565"/>
      <c r="AX59" s="565"/>
      <c r="AY59" s="565"/>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row>
    <row r="60" spans="3:82">
      <c r="C60" s="479"/>
      <c r="AP60" s="565"/>
      <c r="AQ60" s="565"/>
      <c r="AR60" s="565"/>
      <c r="AS60" s="565"/>
      <c r="AT60" s="565"/>
      <c r="AU60" s="565"/>
      <c r="AV60" s="565"/>
      <c r="AW60" s="565"/>
      <c r="AX60" s="565"/>
      <c r="AY60" s="565"/>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row>
    <row r="61" spans="3:82">
      <c r="C61" s="479"/>
      <c r="AP61" s="565"/>
      <c r="AQ61" s="565"/>
      <c r="AR61" s="565"/>
      <c r="AS61" s="565"/>
      <c r="AT61" s="565"/>
      <c r="AU61" s="565"/>
      <c r="AV61" s="565"/>
      <c r="AW61" s="565"/>
      <c r="AX61" s="565"/>
      <c r="AY61" s="565"/>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row>
    <row r="62" spans="3:82">
      <c r="C62" s="479"/>
      <c r="AP62" s="565"/>
      <c r="AQ62" s="565"/>
      <c r="AR62" s="565"/>
      <c r="AS62" s="565"/>
      <c r="AT62" s="565"/>
      <c r="AU62" s="565"/>
      <c r="AV62" s="565"/>
      <c r="AW62" s="565"/>
      <c r="AX62" s="565"/>
      <c r="AY62" s="565"/>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row>
    <row r="63" spans="3:82">
      <c r="C63" s="479"/>
      <c r="AP63" s="565"/>
      <c r="AQ63" s="565"/>
      <c r="AR63" s="565"/>
      <c r="AS63" s="565"/>
      <c r="AT63" s="565"/>
      <c r="AU63" s="565"/>
      <c r="AV63" s="565"/>
      <c r="AW63" s="565"/>
      <c r="AX63" s="565"/>
      <c r="AY63" s="565"/>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row>
    <row r="64" spans="3:82">
      <c r="C64" s="479"/>
      <c r="AP64" s="565"/>
      <c r="AQ64" s="565"/>
      <c r="AR64" s="565"/>
      <c r="AS64" s="565"/>
      <c r="AT64" s="565"/>
      <c r="AU64" s="565"/>
      <c r="AV64" s="565"/>
      <c r="AW64" s="565"/>
      <c r="AX64" s="565"/>
      <c r="AY64" s="565"/>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row>
    <row r="65" spans="3:82">
      <c r="C65" s="479"/>
      <c r="AP65" s="565"/>
      <c r="AQ65" s="565"/>
      <c r="AR65" s="565"/>
      <c r="AS65" s="565"/>
      <c r="AT65" s="565"/>
      <c r="AU65" s="565"/>
      <c r="AV65" s="565"/>
      <c r="AW65" s="565"/>
      <c r="AX65" s="565"/>
      <c r="AY65" s="565"/>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row>
    <row r="66" spans="3:82">
      <c r="C66" s="479"/>
      <c r="AP66" s="565"/>
      <c r="AQ66" s="565"/>
      <c r="AR66" s="565"/>
      <c r="AS66" s="565"/>
      <c r="AT66" s="565"/>
      <c r="AU66" s="565"/>
      <c r="AV66" s="565"/>
      <c r="AW66" s="565"/>
      <c r="AX66" s="565"/>
      <c r="AY66" s="565"/>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row>
    <row r="67" spans="3:82">
      <c r="C67" s="479"/>
      <c r="AP67" s="565"/>
      <c r="AQ67" s="565"/>
      <c r="AR67" s="565"/>
      <c r="AS67" s="565"/>
      <c r="AT67" s="565"/>
      <c r="AU67" s="565"/>
      <c r="AV67" s="565"/>
      <c r="AW67" s="565"/>
      <c r="AX67" s="565"/>
      <c r="AY67" s="565"/>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row>
    <row r="68" spans="3:82">
      <c r="C68" s="479"/>
      <c r="AP68" s="565"/>
      <c r="AQ68" s="565"/>
      <c r="AR68" s="565"/>
      <c r="AS68" s="565"/>
      <c r="AT68" s="565"/>
      <c r="AU68" s="565"/>
      <c r="AV68" s="565"/>
      <c r="AW68" s="565"/>
      <c r="AX68" s="565"/>
      <c r="AY68" s="565"/>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139"/>
    </row>
    <row r="69" spans="3:82">
      <c r="C69" s="479"/>
      <c r="AP69" s="565"/>
      <c r="AQ69" s="565"/>
      <c r="AR69" s="565"/>
      <c r="AS69" s="565"/>
      <c r="AT69" s="565"/>
      <c r="AU69" s="565"/>
      <c r="AV69" s="565"/>
      <c r="AW69" s="565"/>
      <c r="AX69" s="565"/>
      <c r="AY69" s="565"/>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row>
    <row r="70" spans="3:82">
      <c r="C70" s="479"/>
      <c r="AP70" s="565"/>
      <c r="AQ70" s="565"/>
      <c r="AR70" s="565"/>
      <c r="AS70" s="565"/>
      <c r="AT70" s="565"/>
      <c r="AU70" s="565"/>
      <c r="AV70" s="565"/>
      <c r="AW70" s="565"/>
      <c r="AX70" s="565"/>
      <c r="AY70" s="565"/>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row>
    <row r="71" spans="3:82">
      <c r="C71" s="479"/>
      <c r="AP71" s="565"/>
      <c r="AQ71" s="565"/>
      <c r="AR71" s="565"/>
      <c r="AS71" s="565"/>
      <c r="AT71" s="565"/>
      <c r="AU71" s="565"/>
      <c r="AV71" s="565"/>
      <c r="AW71" s="565"/>
      <c r="AX71" s="565"/>
      <c r="AY71" s="565"/>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row>
    <row r="72" spans="3:82">
      <c r="C72" s="479"/>
      <c r="AP72" s="565"/>
      <c r="AQ72" s="565"/>
      <c r="AR72" s="565"/>
      <c r="AS72" s="565"/>
      <c r="AT72" s="565"/>
      <c r="AU72" s="565"/>
      <c r="AV72" s="565"/>
      <c r="AW72" s="565"/>
      <c r="AX72" s="565"/>
      <c r="AY72" s="565"/>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c r="CC72" s="139"/>
      <c r="CD72" s="139"/>
    </row>
    <row r="73" spans="3:82">
      <c r="C73" s="479"/>
      <c r="AP73" s="565"/>
      <c r="AQ73" s="565"/>
      <c r="AR73" s="565"/>
      <c r="AS73" s="565"/>
      <c r="AT73" s="565"/>
      <c r="AU73" s="565"/>
      <c r="AV73" s="565"/>
      <c r="AW73" s="565"/>
      <c r="AX73" s="565"/>
      <c r="AY73" s="565"/>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row>
    <row r="74" spans="3:82">
      <c r="C74" s="479"/>
      <c r="AP74" s="565"/>
      <c r="AQ74" s="565"/>
      <c r="AR74" s="565"/>
      <c r="AS74" s="565"/>
      <c r="AT74" s="565"/>
      <c r="AU74" s="565"/>
      <c r="AV74" s="565"/>
      <c r="AW74" s="565"/>
      <c r="AX74" s="565"/>
      <c r="AY74" s="565"/>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c r="CC74" s="139"/>
      <c r="CD74" s="139"/>
    </row>
    <row r="75" spans="3:82">
      <c r="C75" s="479"/>
      <c r="AP75" s="565"/>
      <c r="AQ75" s="565"/>
      <c r="AR75" s="565"/>
      <c r="AS75" s="565"/>
      <c r="AT75" s="565"/>
      <c r="AU75" s="565"/>
      <c r="AV75" s="565"/>
      <c r="AW75" s="565"/>
      <c r="AX75" s="565"/>
      <c r="AY75" s="565"/>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row>
    <row r="76" spans="3:82">
      <c r="C76" s="479"/>
      <c r="AP76" s="565"/>
      <c r="AQ76" s="565"/>
      <c r="AR76" s="565"/>
      <c r="AS76" s="565"/>
      <c r="AT76" s="565"/>
      <c r="AU76" s="565"/>
      <c r="AV76" s="565"/>
      <c r="AW76" s="565"/>
      <c r="AX76" s="565"/>
      <c r="AY76" s="565"/>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row>
    <row r="77" spans="3:82">
      <c r="C77" s="479"/>
      <c r="AP77" s="565"/>
      <c r="AQ77" s="565"/>
      <c r="AR77" s="565"/>
      <c r="AS77" s="565"/>
      <c r="AT77" s="565"/>
      <c r="AU77" s="565"/>
      <c r="AV77" s="565"/>
      <c r="AW77" s="565"/>
      <c r="AX77" s="565"/>
      <c r="AY77" s="565"/>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row>
    <row r="78" spans="3:82">
      <c r="C78" s="479"/>
      <c r="AP78" s="565"/>
      <c r="AQ78" s="565"/>
      <c r="AR78" s="565"/>
      <c r="AS78" s="565"/>
      <c r="AT78" s="565"/>
      <c r="AU78" s="565"/>
      <c r="AV78" s="565"/>
      <c r="AW78" s="565"/>
      <c r="AX78" s="565"/>
      <c r="AY78" s="565"/>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row>
    <row r="79" spans="3:82">
      <c r="C79" s="479"/>
      <c r="AP79" s="565"/>
      <c r="AQ79" s="565"/>
      <c r="AR79" s="565"/>
      <c r="AS79" s="565"/>
      <c r="AT79" s="565"/>
      <c r="AU79" s="565"/>
      <c r="AV79" s="565"/>
      <c r="AW79" s="565"/>
      <c r="AX79" s="565"/>
      <c r="AY79" s="565"/>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39"/>
      <c r="CD79" s="139"/>
    </row>
    <row r="80" spans="3:82">
      <c r="C80" s="479"/>
      <c r="AP80" s="565"/>
      <c r="AQ80" s="565"/>
      <c r="AR80" s="565"/>
      <c r="AS80" s="565"/>
      <c r="AT80" s="565"/>
      <c r="AU80" s="565"/>
      <c r="AV80" s="565"/>
      <c r="AW80" s="565"/>
      <c r="AX80" s="565"/>
      <c r="AY80" s="565"/>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c r="CC80" s="139"/>
      <c r="CD80" s="139"/>
    </row>
    <row r="81" spans="3:82">
      <c r="C81" s="479"/>
      <c r="AP81" s="565"/>
      <c r="AQ81" s="565"/>
      <c r="AR81" s="565"/>
      <c r="AS81" s="565"/>
      <c r="AT81" s="565"/>
      <c r="AU81" s="565"/>
      <c r="AV81" s="565"/>
      <c r="AW81" s="565"/>
      <c r="AX81" s="565"/>
      <c r="AY81" s="565"/>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row>
    <row r="82" spans="3:82">
      <c r="C82" s="479"/>
      <c r="AP82" s="565"/>
      <c r="AQ82" s="565"/>
      <c r="AR82" s="565"/>
      <c r="AS82" s="565"/>
      <c r="AT82" s="565"/>
      <c r="AU82" s="565"/>
      <c r="AV82" s="565"/>
      <c r="AW82" s="565"/>
      <c r="AX82" s="565"/>
      <c r="AY82" s="565"/>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row>
    <row r="83" spans="3:82">
      <c r="C83" s="479"/>
      <c r="AP83" s="565"/>
      <c r="AQ83" s="565"/>
      <c r="AR83" s="565"/>
      <c r="AS83" s="565"/>
      <c r="AT83" s="565"/>
      <c r="AU83" s="565"/>
      <c r="AV83" s="565"/>
      <c r="AW83" s="565"/>
      <c r="AX83" s="565"/>
      <c r="AY83" s="565"/>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c r="CC83" s="139"/>
      <c r="CD83" s="139"/>
    </row>
    <row r="84" spans="3:82">
      <c r="C84" s="479"/>
      <c r="AP84" s="565"/>
      <c r="AQ84" s="565"/>
      <c r="AR84" s="565"/>
      <c r="AS84" s="565"/>
      <c r="AT84" s="565"/>
      <c r="AU84" s="565"/>
      <c r="AV84" s="565"/>
      <c r="AW84" s="565"/>
      <c r="AX84" s="565"/>
      <c r="AY84" s="565"/>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row>
    <row r="85" spans="3:82">
      <c r="C85" s="479"/>
      <c r="AP85" s="565"/>
      <c r="AQ85" s="565"/>
      <c r="AR85" s="565"/>
      <c r="AS85" s="565"/>
      <c r="AT85" s="565"/>
      <c r="AU85" s="565"/>
      <c r="AV85" s="565"/>
      <c r="AW85" s="565"/>
      <c r="AX85" s="565"/>
      <c r="AY85" s="565"/>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row>
    <row r="86" spans="3:82">
      <c r="C86" s="479"/>
      <c r="AP86" s="565"/>
      <c r="AQ86" s="565"/>
      <c r="AR86" s="565"/>
      <c r="AS86" s="565"/>
      <c r="AT86" s="565"/>
      <c r="AU86" s="565"/>
      <c r="AV86" s="565"/>
      <c r="AW86" s="565"/>
      <c r="AX86" s="565"/>
      <c r="AY86" s="565"/>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row>
    <row r="87" spans="3:82">
      <c r="C87" s="479"/>
      <c r="AP87" s="565"/>
      <c r="AQ87" s="565"/>
      <c r="AR87" s="565"/>
      <c r="AS87" s="565"/>
      <c r="AT87" s="565"/>
      <c r="AU87" s="565"/>
      <c r="AV87" s="565"/>
      <c r="AW87" s="565"/>
      <c r="AX87" s="565"/>
      <c r="AY87" s="565"/>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c r="CB87" s="139"/>
      <c r="CC87" s="139"/>
      <c r="CD87" s="139"/>
    </row>
    <row r="88" spans="3:82">
      <c r="C88" s="479"/>
      <c r="AP88" s="565"/>
      <c r="AQ88" s="565"/>
      <c r="AR88" s="565"/>
      <c r="AS88" s="565"/>
      <c r="AT88" s="565"/>
      <c r="AU88" s="565"/>
      <c r="AV88" s="565"/>
      <c r="AW88" s="565"/>
      <c r="AX88" s="565"/>
      <c r="AY88" s="565"/>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c r="CB88" s="139"/>
      <c r="CC88" s="139"/>
      <c r="CD88" s="139"/>
    </row>
    <row r="89" spans="3:82">
      <c r="C89" s="479"/>
      <c r="AP89" s="565"/>
      <c r="AQ89" s="565"/>
      <c r="AR89" s="565"/>
      <c r="AS89" s="565"/>
      <c r="AT89" s="565"/>
      <c r="AU89" s="565"/>
      <c r="AV89" s="565"/>
      <c r="AW89" s="565"/>
      <c r="AX89" s="565"/>
      <c r="AY89" s="565"/>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c r="CC89" s="139"/>
      <c r="CD89" s="139"/>
    </row>
    <row r="90" spans="3:82">
      <c r="C90" s="479"/>
      <c r="AP90" s="565"/>
      <c r="AQ90" s="565"/>
      <c r="AR90" s="565"/>
      <c r="AS90" s="565"/>
      <c r="AT90" s="565"/>
      <c r="AU90" s="565"/>
      <c r="AV90" s="565"/>
      <c r="AW90" s="565"/>
      <c r="AX90" s="565"/>
      <c r="AY90" s="565"/>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c r="CC90" s="139"/>
      <c r="CD90" s="139"/>
    </row>
    <row r="91" spans="3:82">
      <c r="C91" s="479"/>
      <c r="AP91" s="565"/>
      <c r="AQ91" s="565"/>
      <c r="AR91" s="565"/>
      <c r="AS91" s="565"/>
      <c r="AT91" s="565"/>
      <c r="AU91" s="565"/>
      <c r="AV91" s="565"/>
      <c r="AW91" s="565"/>
      <c r="AX91" s="565"/>
      <c r="AY91" s="565"/>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row>
    <row r="92" spans="3:82">
      <c r="C92" s="479"/>
      <c r="AP92" s="565"/>
      <c r="AQ92" s="565"/>
      <c r="AR92" s="565"/>
      <c r="AS92" s="565"/>
      <c r="AT92" s="565"/>
      <c r="AU92" s="565"/>
      <c r="AV92" s="565"/>
      <c r="AW92" s="565"/>
      <c r="AX92" s="565"/>
      <c r="AY92" s="565"/>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row>
    <row r="93" spans="3:82">
      <c r="C93" s="479"/>
      <c r="AP93" s="565"/>
      <c r="AQ93" s="565"/>
      <c r="AR93" s="565"/>
      <c r="AS93" s="565"/>
      <c r="AT93" s="565"/>
      <c r="AU93" s="565"/>
      <c r="AV93" s="565"/>
      <c r="AW93" s="565"/>
      <c r="AX93" s="565"/>
      <c r="AY93" s="565"/>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row>
    <row r="94" spans="3:82">
      <c r="C94" s="479"/>
      <c r="AP94" s="565"/>
      <c r="AQ94" s="565"/>
      <c r="AR94" s="565"/>
      <c r="AS94" s="565"/>
      <c r="AT94" s="565"/>
      <c r="AU94" s="565"/>
      <c r="AV94" s="565"/>
      <c r="AW94" s="565"/>
      <c r="AX94" s="565"/>
      <c r="AY94" s="565"/>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s="139"/>
      <c r="CD94" s="139"/>
    </row>
    <row r="95" spans="3:82">
      <c r="C95" s="479"/>
      <c r="AP95" s="565"/>
      <c r="AQ95" s="565"/>
      <c r="AR95" s="565"/>
      <c r="AS95" s="565"/>
      <c r="AT95" s="565"/>
      <c r="AU95" s="565"/>
      <c r="AV95" s="565"/>
      <c r="AW95" s="565"/>
      <c r="AX95" s="565"/>
      <c r="AY95" s="565"/>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row>
    <row r="96" spans="3:82">
      <c r="C96" s="479"/>
      <c r="AP96" s="565"/>
      <c r="AQ96" s="565"/>
      <c r="AR96" s="565"/>
      <c r="AS96" s="565"/>
      <c r="AT96" s="565"/>
      <c r="AU96" s="565"/>
      <c r="AV96" s="565"/>
      <c r="AW96" s="565"/>
      <c r="AX96" s="565"/>
      <c r="AY96" s="565"/>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row>
    <row r="97" spans="3:82">
      <c r="C97" s="479"/>
      <c r="AP97" s="565"/>
      <c r="AQ97" s="565"/>
      <c r="AR97" s="565"/>
      <c r="AS97" s="565"/>
      <c r="AT97" s="565"/>
      <c r="AU97" s="565"/>
      <c r="AV97" s="565"/>
      <c r="AW97" s="565"/>
      <c r="AX97" s="565"/>
      <c r="AY97" s="565"/>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row>
    <row r="98" spans="3:82">
      <c r="C98" s="479"/>
      <c r="AP98" s="565"/>
      <c r="AQ98" s="565"/>
      <c r="AR98" s="565"/>
      <c r="AS98" s="565"/>
      <c r="AT98" s="565"/>
      <c r="AU98" s="565"/>
      <c r="AV98" s="565"/>
      <c r="AW98" s="565"/>
      <c r="AX98" s="565"/>
      <c r="AY98" s="565"/>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row>
    <row r="99" spans="3:82">
      <c r="C99" s="479"/>
      <c r="AP99" s="565"/>
      <c r="AQ99" s="565"/>
      <c r="AR99" s="565"/>
      <c r="AS99" s="565"/>
      <c r="AT99" s="565"/>
      <c r="AU99" s="565"/>
      <c r="AV99" s="565"/>
      <c r="AW99" s="565"/>
      <c r="AX99" s="565"/>
      <c r="AY99" s="565"/>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row>
    <row r="100" spans="3:82">
      <c r="C100" s="479"/>
      <c r="AP100" s="565"/>
      <c r="AQ100" s="565"/>
      <c r="AR100" s="565"/>
      <c r="AS100" s="565"/>
      <c r="AT100" s="565"/>
      <c r="AU100" s="565"/>
      <c r="AV100" s="565"/>
      <c r="AW100" s="565"/>
      <c r="AX100" s="565"/>
      <c r="AY100" s="565"/>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row>
    <row r="101" spans="3:82">
      <c r="C101" s="479"/>
      <c r="AP101" s="565"/>
      <c r="AQ101" s="565"/>
      <c r="AR101" s="565"/>
      <c r="AS101" s="565"/>
      <c r="AT101" s="565"/>
      <c r="AU101" s="565"/>
      <c r="AV101" s="565"/>
      <c r="AW101" s="565"/>
      <c r="AX101" s="565"/>
      <c r="AY101" s="565"/>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row>
    <row r="102" spans="3:82">
      <c r="C102" s="479"/>
      <c r="AP102" s="565"/>
      <c r="AQ102" s="565"/>
      <c r="AR102" s="565"/>
      <c r="AS102" s="565"/>
      <c r="AT102" s="565"/>
      <c r="AU102" s="565"/>
      <c r="AV102" s="565"/>
      <c r="AW102" s="565"/>
      <c r="AX102" s="565"/>
      <c r="AY102" s="565"/>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row>
    <row r="103" spans="3:82">
      <c r="C103" s="479"/>
      <c r="AP103" s="565"/>
      <c r="AQ103" s="565"/>
      <c r="AR103" s="565"/>
      <c r="AS103" s="565"/>
      <c r="AT103" s="565"/>
      <c r="AU103" s="565"/>
      <c r="AV103" s="565"/>
      <c r="AW103" s="565"/>
      <c r="AX103" s="565"/>
      <c r="AY103" s="565"/>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row>
    <row r="104" spans="3:82">
      <c r="C104" s="479"/>
      <c r="AP104" s="565"/>
      <c r="AQ104" s="565"/>
      <c r="AR104" s="565"/>
      <c r="AS104" s="565"/>
      <c r="AT104" s="565"/>
      <c r="AU104" s="565"/>
      <c r="AV104" s="565"/>
      <c r="AW104" s="565"/>
      <c r="AX104" s="565"/>
      <c r="AY104" s="565"/>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row>
    <row r="105" spans="3:82">
      <c r="C105" s="479"/>
      <c r="AP105" s="565"/>
      <c r="AQ105" s="565"/>
      <c r="AR105" s="565"/>
      <c r="AS105" s="565"/>
      <c r="AT105" s="565"/>
      <c r="AU105" s="565"/>
      <c r="AV105" s="565"/>
      <c r="AW105" s="565"/>
      <c r="AX105" s="565"/>
      <c r="AY105" s="565"/>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row>
    <row r="106" spans="3:82">
      <c r="C106" s="479"/>
      <c r="AP106" s="565"/>
      <c r="AQ106" s="565"/>
      <c r="AR106" s="565"/>
      <c r="AS106" s="565"/>
      <c r="AT106" s="565"/>
      <c r="AU106" s="565"/>
      <c r="AV106" s="565"/>
      <c r="AW106" s="565"/>
      <c r="AX106" s="565"/>
      <c r="AY106" s="565"/>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row>
    <row r="107" spans="3:82">
      <c r="C107" s="479"/>
      <c r="AP107" s="565"/>
      <c r="AQ107" s="565"/>
      <c r="AR107" s="565"/>
      <c r="AS107" s="565"/>
      <c r="AT107" s="565"/>
      <c r="AU107" s="565"/>
      <c r="AV107" s="565"/>
      <c r="AW107" s="565"/>
      <c r="AX107" s="565"/>
      <c r="AY107" s="565"/>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row>
    <row r="108" spans="3:82">
      <c r="C108" s="479"/>
      <c r="AP108" s="565"/>
      <c r="AQ108" s="565"/>
      <c r="AR108" s="565"/>
      <c r="AS108" s="565"/>
      <c r="AT108" s="565"/>
      <c r="AU108" s="565"/>
      <c r="AV108" s="565"/>
      <c r="AW108" s="565"/>
      <c r="AX108" s="565"/>
      <c r="AY108" s="565"/>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row>
    <row r="109" spans="3:82">
      <c r="C109" s="479"/>
      <c r="AP109" s="565"/>
      <c r="AQ109" s="565"/>
      <c r="AR109" s="565"/>
      <c r="AS109" s="565"/>
      <c r="AT109" s="565"/>
      <c r="AU109" s="565"/>
      <c r="AV109" s="565"/>
      <c r="AW109" s="565"/>
      <c r="AX109" s="565"/>
      <c r="AY109" s="565"/>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row>
    <row r="110" spans="3:82">
      <c r="C110" s="479"/>
      <c r="AP110" s="565"/>
      <c r="AQ110" s="565"/>
      <c r="AR110" s="565"/>
      <c r="AS110" s="565"/>
      <c r="AT110" s="565"/>
      <c r="AU110" s="565"/>
      <c r="AV110" s="565"/>
      <c r="AW110" s="565"/>
      <c r="AX110" s="565"/>
      <c r="AY110" s="565"/>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row>
    <row r="111" spans="3:82">
      <c r="C111" s="479"/>
      <c r="AP111" s="565"/>
      <c r="AQ111" s="565"/>
      <c r="AR111" s="565"/>
      <c r="AS111" s="565"/>
      <c r="AT111" s="565"/>
      <c r="AU111" s="565"/>
      <c r="AV111" s="565"/>
      <c r="AW111" s="565"/>
      <c r="AX111" s="565"/>
      <c r="AY111" s="565"/>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c r="CD111" s="139"/>
    </row>
    <row r="112" spans="3:82">
      <c r="C112" s="479"/>
      <c r="AP112" s="565"/>
      <c r="AQ112" s="565"/>
      <c r="AR112" s="565"/>
      <c r="AS112" s="565"/>
      <c r="AT112" s="565"/>
      <c r="AU112" s="565"/>
      <c r="AV112" s="565"/>
      <c r="AW112" s="565"/>
      <c r="AX112" s="565"/>
      <c r="AY112" s="565"/>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row>
    <row r="113" spans="3:82">
      <c r="C113" s="479"/>
      <c r="AP113" s="565"/>
      <c r="AQ113" s="565"/>
      <c r="AR113" s="565"/>
      <c r="AS113" s="565"/>
      <c r="AT113" s="565"/>
      <c r="AU113" s="565"/>
      <c r="AV113" s="565"/>
      <c r="AW113" s="565"/>
      <c r="AX113" s="565"/>
      <c r="AY113" s="565"/>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row>
    <row r="114" spans="3:82">
      <c r="C114" s="479"/>
      <c r="AP114" s="565"/>
      <c r="AQ114" s="565"/>
      <c r="AR114" s="565"/>
      <c r="AS114" s="565"/>
      <c r="AT114" s="565"/>
      <c r="AU114" s="565"/>
      <c r="AV114" s="565"/>
      <c r="AW114" s="565"/>
      <c r="AX114" s="565"/>
      <c r="AY114" s="565"/>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row>
    <row r="115" spans="3:82">
      <c r="C115" s="479"/>
      <c r="AP115" s="565"/>
      <c r="AQ115" s="565"/>
      <c r="AR115" s="565"/>
      <c r="AS115" s="565"/>
      <c r="AT115" s="565"/>
      <c r="AU115" s="565"/>
      <c r="AV115" s="565"/>
      <c r="AW115" s="565"/>
      <c r="AX115" s="565"/>
      <c r="AY115" s="565"/>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row>
    <row r="116" spans="3:51">
      <c r="C116" s="479"/>
      <c r="AP116" s="565"/>
      <c r="AQ116" s="565"/>
      <c r="AR116" s="565"/>
      <c r="AS116" s="565"/>
      <c r="AT116" s="565"/>
      <c r="AU116" s="565"/>
      <c r="AV116" s="565"/>
      <c r="AW116" s="565"/>
      <c r="AX116" s="565"/>
      <c r="AY116" s="565"/>
    </row>
    <row r="117" spans="3:51">
      <c r="C117" s="479"/>
      <c r="AP117" s="565"/>
      <c r="AQ117" s="565"/>
      <c r="AR117" s="565"/>
      <c r="AS117" s="565"/>
      <c r="AT117" s="565"/>
      <c r="AU117" s="565"/>
      <c r="AV117" s="565"/>
      <c r="AW117" s="565"/>
      <c r="AX117" s="565"/>
      <c r="AY117" s="565"/>
    </row>
  </sheetData>
  <mergeCells count="47">
    <mergeCell ref="A2:AZ2"/>
    <mergeCell ref="A3:AZ3"/>
    <mergeCell ref="AE5:AI5"/>
    <mergeCell ref="AP5:AQ5"/>
    <mergeCell ref="AR5:AS5"/>
    <mergeCell ref="AT5:AU5"/>
    <mergeCell ref="AV5:AX5"/>
    <mergeCell ref="BA5:BB5"/>
    <mergeCell ref="A36:D36"/>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J5:AJ6"/>
    <mergeCell ref="AK5:AK6"/>
    <mergeCell ref="AL5:AL6"/>
    <mergeCell ref="AM5:AM6"/>
    <mergeCell ref="AN5:AN6"/>
    <mergeCell ref="AO5:AO6"/>
    <mergeCell ref="AY5:AY6"/>
    <mergeCell ref="AZ5:AZ6"/>
  </mergeCells>
  <pageMargins left="0.707638888888889" right="0.707638888888889" top="0.747916666666667" bottom="0.747916666666667" header="0.313888888888889" footer="0.313888888888889"/>
  <pageSetup paperSize="9" scale="51" orientation="landscape"/>
  <headerFooter>
    <oddHeader>&amp;R&amp;"宋体,常规"表&amp;"Times New Roman,常规"4-10-4
&amp;"宋体,常规"共&amp;"Times New Roman,常规"&amp;N&amp;"宋体,常规"页第&amp;"Times New Roman,常规"&amp;P&amp;"宋体,常规"页</oddHead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AI32"/>
  <sheetViews>
    <sheetView topLeftCell="T1" workbookViewId="0">
      <selection activeCell="Z12" sqref="Z12"/>
    </sheetView>
  </sheetViews>
  <sheetFormatPr defaultColWidth="8.58333333333333" defaultRowHeight="15.75" customHeight="1"/>
  <cols>
    <col min="1" max="1" width="4.5" style="436" customWidth="1"/>
    <col min="2" max="2" width="12.4166666666667" style="436" customWidth="1"/>
    <col min="3" max="3" width="27.5833333333333" style="436" customWidth="1"/>
    <col min="4" max="4" width="10.4166666666667" style="436" customWidth="1"/>
    <col min="5" max="5" width="18.5833333333333" style="436" customWidth="1" outlineLevel="1"/>
    <col min="6" max="6" width="21" style="436" customWidth="1" outlineLevel="1"/>
    <col min="7" max="7" width="8.08333333333333" style="436" customWidth="1"/>
    <col min="8" max="10" width="8.08333333333333" style="436" customWidth="1" outlineLevel="1"/>
    <col min="11" max="11" width="7" style="436" customWidth="1" outlineLevel="1"/>
    <col min="12" max="12" width="7.41666666666667" style="436" customWidth="1"/>
    <col min="13" max="18" width="5.91666666666667" style="436" customWidth="1" outlineLevel="1"/>
    <col min="19" max="19" width="14.0833333333333" style="436" customWidth="1" outlineLevel="1"/>
    <col min="20" max="20" width="9.08333333333333" style="437" customWidth="1"/>
    <col min="21" max="22" width="15.4166666666667" style="436" customWidth="1" outlineLevel="1"/>
    <col min="23" max="23" width="13.0833333333333" style="436" customWidth="1" outlineLevel="1"/>
    <col min="24" max="25" width="11" style="436" customWidth="1" outlineLevel="1"/>
    <col min="26" max="27" width="15.4166666666667" style="436" customWidth="1"/>
    <col min="28" max="28" width="14.9166666666667" style="436" customWidth="1"/>
    <col min="29" max="29" width="6.58333333333333" style="436" customWidth="1"/>
    <col min="30" max="30" width="15.4166666666667" style="436" customWidth="1"/>
    <col min="31" max="31" width="7" style="436" customWidth="1"/>
    <col min="32" max="32" width="11.4166666666667" style="436" customWidth="1"/>
    <col min="33" max="57" width="9" style="436" customWidth="1"/>
    <col min="58" max="251" width="8.58333333333333" style="436"/>
    <col min="252" max="252" width="4.5" style="436" customWidth="1"/>
    <col min="253" max="253" width="12.4166666666667" style="436" customWidth="1"/>
    <col min="254" max="254" width="27.5833333333333" style="436" customWidth="1"/>
    <col min="255" max="255" width="10.4166666666667" style="436" customWidth="1"/>
    <col min="256" max="256" width="18.5833333333333" style="436" customWidth="1"/>
    <col min="257" max="257" width="21" style="436" customWidth="1"/>
    <col min="258" max="261" width="8.08333333333333" style="436" customWidth="1"/>
    <col min="262" max="262" width="7" style="436" customWidth="1"/>
    <col min="263" max="263" width="7.41666666666667" style="436" customWidth="1"/>
    <col min="264" max="269" width="5.91666666666667" style="436" customWidth="1"/>
    <col min="270" max="270" width="14.0833333333333" style="436" customWidth="1"/>
    <col min="271" max="271" width="9.08333333333333" style="436" customWidth="1"/>
    <col min="272" max="273" width="15.4166666666667" style="436" customWidth="1"/>
    <col min="274" max="274" width="13.0833333333333" style="436" customWidth="1"/>
    <col min="275" max="276" width="11" style="436" customWidth="1"/>
    <col min="277" max="278" width="15.4166666666667" style="436" customWidth="1"/>
    <col min="279" max="279" width="14.9166666666667" style="436" customWidth="1"/>
    <col min="280" max="280" width="6.58333333333333" style="436" customWidth="1"/>
    <col min="281" max="281" width="15.4166666666667" style="436" customWidth="1"/>
    <col min="282" max="282" width="7" style="436" customWidth="1"/>
    <col min="283" max="283" width="11.4166666666667" style="436" customWidth="1"/>
    <col min="284" max="290" width="8.58333333333333" style="436" hidden="1" customWidth="1"/>
    <col min="291" max="313" width="9" style="436" customWidth="1"/>
    <col min="314" max="507" width="8.58333333333333" style="436"/>
    <col min="508" max="508" width="4.5" style="436" customWidth="1"/>
    <col min="509" max="509" width="12.4166666666667" style="436" customWidth="1"/>
    <col min="510" max="510" width="27.5833333333333" style="436" customWidth="1"/>
    <col min="511" max="511" width="10.4166666666667" style="436" customWidth="1"/>
    <col min="512" max="512" width="18.5833333333333" style="436" customWidth="1"/>
    <col min="513" max="513" width="21" style="436" customWidth="1"/>
    <col min="514" max="517" width="8.08333333333333" style="436" customWidth="1"/>
    <col min="518" max="518" width="7" style="436" customWidth="1"/>
    <col min="519" max="519" width="7.41666666666667" style="436" customWidth="1"/>
    <col min="520" max="525" width="5.91666666666667" style="436" customWidth="1"/>
    <col min="526" max="526" width="14.0833333333333" style="436" customWidth="1"/>
    <col min="527" max="527" width="9.08333333333333" style="436" customWidth="1"/>
    <col min="528" max="529" width="15.4166666666667" style="436" customWidth="1"/>
    <col min="530" max="530" width="13.0833333333333" style="436" customWidth="1"/>
    <col min="531" max="532" width="11" style="436" customWidth="1"/>
    <col min="533" max="534" width="15.4166666666667" style="436" customWidth="1"/>
    <col min="535" max="535" width="14.9166666666667" style="436" customWidth="1"/>
    <col min="536" max="536" width="6.58333333333333" style="436" customWidth="1"/>
    <col min="537" max="537" width="15.4166666666667" style="436" customWidth="1"/>
    <col min="538" max="538" width="7" style="436" customWidth="1"/>
    <col min="539" max="539" width="11.4166666666667" style="436" customWidth="1"/>
    <col min="540" max="546" width="8.58333333333333" style="436" hidden="1" customWidth="1"/>
    <col min="547" max="569" width="9" style="436" customWidth="1"/>
    <col min="570" max="763" width="8.58333333333333" style="436"/>
    <col min="764" max="764" width="4.5" style="436" customWidth="1"/>
    <col min="765" max="765" width="12.4166666666667" style="436" customWidth="1"/>
    <col min="766" max="766" width="27.5833333333333" style="436" customWidth="1"/>
    <col min="767" max="767" width="10.4166666666667" style="436" customWidth="1"/>
    <col min="768" max="768" width="18.5833333333333" style="436" customWidth="1"/>
    <col min="769" max="769" width="21" style="436" customWidth="1"/>
    <col min="770" max="773" width="8.08333333333333" style="436" customWidth="1"/>
    <col min="774" max="774" width="7" style="436" customWidth="1"/>
    <col min="775" max="775" width="7.41666666666667" style="436" customWidth="1"/>
    <col min="776" max="781" width="5.91666666666667" style="436" customWidth="1"/>
    <col min="782" max="782" width="14.0833333333333" style="436" customWidth="1"/>
    <col min="783" max="783" width="9.08333333333333" style="436" customWidth="1"/>
    <col min="784" max="785" width="15.4166666666667" style="436" customWidth="1"/>
    <col min="786" max="786" width="13.0833333333333" style="436" customWidth="1"/>
    <col min="787" max="788" width="11" style="436" customWidth="1"/>
    <col min="789" max="790" width="15.4166666666667" style="436" customWidth="1"/>
    <col min="791" max="791" width="14.9166666666667" style="436" customWidth="1"/>
    <col min="792" max="792" width="6.58333333333333" style="436" customWidth="1"/>
    <col min="793" max="793" width="15.4166666666667" style="436" customWidth="1"/>
    <col min="794" max="794" width="7" style="436" customWidth="1"/>
    <col min="795" max="795" width="11.4166666666667" style="436" customWidth="1"/>
    <col min="796" max="802" width="8.58333333333333" style="436" hidden="1" customWidth="1"/>
    <col min="803" max="825" width="9" style="436" customWidth="1"/>
    <col min="826" max="1019" width="8.58333333333333" style="436"/>
    <col min="1020" max="1020" width="4.5" style="436" customWidth="1"/>
    <col min="1021" max="1021" width="12.4166666666667" style="436" customWidth="1"/>
    <col min="1022" max="1022" width="27.5833333333333" style="436" customWidth="1"/>
    <col min="1023" max="1023" width="10.4166666666667" style="436" customWidth="1"/>
    <col min="1024" max="1024" width="18.5833333333333" style="436" customWidth="1"/>
    <col min="1025" max="1025" width="21" style="436" customWidth="1"/>
    <col min="1026" max="1029" width="8.08333333333333" style="436" customWidth="1"/>
    <col min="1030" max="1030" width="7" style="436" customWidth="1"/>
    <col min="1031" max="1031" width="7.41666666666667" style="436" customWidth="1"/>
    <col min="1032" max="1037" width="5.91666666666667" style="436" customWidth="1"/>
    <col min="1038" max="1038" width="14.0833333333333" style="436" customWidth="1"/>
    <col min="1039" max="1039" width="9.08333333333333" style="436" customWidth="1"/>
    <col min="1040" max="1041" width="15.4166666666667" style="436" customWidth="1"/>
    <col min="1042" max="1042" width="13.0833333333333" style="436" customWidth="1"/>
    <col min="1043" max="1044" width="11" style="436" customWidth="1"/>
    <col min="1045" max="1046" width="15.4166666666667" style="436" customWidth="1"/>
    <col min="1047" max="1047" width="14.9166666666667" style="436" customWidth="1"/>
    <col min="1048" max="1048" width="6.58333333333333" style="436" customWidth="1"/>
    <col min="1049" max="1049" width="15.4166666666667" style="436" customWidth="1"/>
    <col min="1050" max="1050" width="7" style="436" customWidth="1"/>
    <col min="1051" max="1051" width="11.4166666666667" style="436" customWidth="1"/>
    <col min="1052" max="1058" width="8.58333333333333" style="436" hidden="1" customWidth="1"/>
    <col min="1059" max="1081" width="9" style="436" customWidth="1"/>
    <col min="1082" max="1275" width="8.58333333333333" style="436"/>
    <col min="1276" max="1276" width="4.5" style="436" customWidth="1"/>
    <col min="1277" max="1277" width="12.4166666666667" style="436" customWidth="1"/>
    <col min="1278" max="1278" width="27.5833333333333" style="436" customWidth="1"/>
    <col min="1279" max="1279" width="10.4166666666667" style="436" customWidth="1"/>
    <col min="1280" max="1280" width="18.5833333333333" style="436" customWidth="1"/>
    <col min="1281" max="1281" width="21" style="436" customWidth="1"/>
    <col min="1282" max="1285" width="8.08333333333333" style="436" customWidth="1"/>
    <col min="1286" max="1286" width="7" style="436" customWidth="1"/>
    <col min="1287" max="1287" width="7.41666666666667" style="436" customWidth="1"/>
    <col min="1288" max="1293" width="5.91666666666667" style="436" customWidth="1"/>
    <col min="1294" max="1294" width="14.0833333333333" style="436" customWidth="1"/>
    <col min="1295" max="1295" width="9.08333333333333" style="436" customWidth="1"/>
    <col min="1296" max="1297" width="15.4166666666667" style="436" customWidth="1"/>
    <col min="1298" max="1298" width="13.0833333333333" style="436" customWidth="1"/>
    <col min="1299" max="1300" width="11" style="436" customWidth="1"/>
    <col min="1301" max="1302" width="15.4166666666667" style="436" customWidth="1"/>
    <col min="1303" max="1303" width="14.9166666666667" style="436" customWidth="1"/>
    <col min="1304" max="1304" width="6.58333333333333" style="436" customWidth="1"/>
    <col min="1305" max="1305" width="15.4166666666667" style="436" customWidth="1"/>
    <col min="1306" max="1306" width="7" style="436" customWidth="1"/>
    <col min="1307" max="1307" width="11.4166666666667" style="436" customWidth="1"/>
    <col min="1308" max="1314" width="8.58333333333333" style="436" hidden="1" customWidth="1"/>
    <col min="1315" max="1337" width="9" style="436" customWidth="1"/>
    <col min="1338" max="1531" width="8.58333333333333" style="436"/>
    <col min="1532" max="1532" width="4.5" style="436" customWidth="1"/>
    <col min="1533" max="1533" width="12.4166666666667" style="436" customWidth="1"/>
    <col min="1534" max="1534" width="27.5833333333333" style="436" customWidth="1"/>
    <col min="1535" max="1535" width="10.4166666666667" style="436" customWidth="1"/>
    <col min="1536" max="1536" width="18.5833333333333" style="436" customWidth="1"/>
    <col min="1537" max="1537" width="21" style="436" customWidth="1"/>
    <col min="1538" max="1541" width="8.08333333333333" style="436" customWidth="1"/>
    <col min="1542" max="1542" width="7" style="436" customWidth="1"/>
    <col min="1543" max="1543" width="7.41666666666667" style="436" customWidth="1"/>
    <col min="1544" max="1549" width="5.91666666666667" style="436" customWidth="1"/>
    <col min="1550" max="1550" width="14.0833333333333" style="436" customWidth="1"/>
    <col min="1551" max="1551" width="9.08333333333333" style="436" customWidth="1"/>
    <col min="1552" max="1553" width="15.4166666666667" style="436" customWidth="1"/>
    <col min="1554" max="1554" width="13.0833333333333" style="436" customWidth="1"/>
    <col min="1555" max="1556" width="11" style="436" customWidth="1"/>
    <col min="1557" max="1558" width="15.4166666666667" style="436" customWidth="1"/>
    <col min="1559" max="1559" width="14.9166666666667" style="436" customWidth="1"/>
    <col min="1560" max="1560" width="6.58333333333333" style="436" customWidth="1"/>
    <col min="1561" max="1561" width="15.4166666666667" style="436" customWidth="1"/>
    <col min="1562" max="1562" width="7" style="436" customWidth="1"/>
    <col min="1563" max="1563" width="11.4166666666667" style="436" customWidth="1"/>
    <col min="1564" max="1570" width="8.58333333333333" style="436" hidden="1" customWidth="1"/>
    <col min="1571" max="1593" width="9" style="436" customWidth="1"/>
    <col min="1594" max="1787" width="8.58333333333333" style="436"/>
    <col min="1788" max="1788" width="4.5" style="436" customWidth="1"/>
    <col min="1789" max="1789" width="12.4166666666667" style="436" customWidth="1"/>
    <col min="1790" max="1790" width="27.5833333333333" style="436" customWidth="1"/>
    <col min="1791" max="1791" width="10.4166666666667" style="436" customWidth="1"/>
    <col min="1792" max="1792" width="18.5833333333333" style="436" customWidth="1"/>
    <col min="1793" max="1793" width="21" style="436" customWidth="1"/>
    <col min="1794" max="1797" width="8.08333333333333" style="436" customWidth="1"/>
    <col min="1798" max="1798" width="7" style="436" customWidth="1"/>
    <col min="1799" max="1799" width="7.41666666666667" style="436" customWidth="1"/>
    <col min="1800" max="1805" width="5.91666666666667" style="436" customWidth="1"/>
    <col min="1806" max="1806" width="14.0833333333333" style="436" customWidth="1"/>
    <col min="1807" max="1807" width="9.08333333333333" style="436" customWidth="1"/>
    <col min="1808" max="1809" width="15.4166666666667" style="436" customWidth="1"/>
    <col min="1810" max="1810" width="13.0833333333333" style="436" customWidth="1"/>
    <col min="1811" max="1812" width="11" style="436" customWidth="1"/>
    <col min="1813" max="1814" width="15.4166666666667" style="436" customWidth="1"/>
    <col min="1815" max="1815" width="14.9166666666667" style="436" customWidth="1"/>
    <col min="1816" max="1816" width="6.58333333333333" style="436" customWidth="1"/>
    <col min="1817" max="1817" width="15.4166666666667" style="436" customWidth="1"/>
    <col min="1818" max="1818" width="7" style="436" customWidth="1"/>
    <col min="1819" max="1819" width="11.4166666666667" style="436" customWidth="1"/>
    <col min="1820" max="1826" width="8.58333333333333" style="436" hidden="1" customWidth="1"/>
    <col min="1827" max="1849" width="9" style="436" customWidth="1"/>
    <col min="1850" max="2043" width="8.58333333333333" style="436"/>
    <col min="2044" max="2044" width="4.5" style="436" customWidth="1"/>
    <col min="2045" max="2045" width="12.4166666666667" style="436" customWidth="1"/>
    <col min="2046" max="2046" width="27.5833333333333" style="436" customWidth="1"/>
    <col min="2047" max="2047" width="10.4166666666667" style="436" customWidth="1"/>
    <col min="2048" max="2048" width="18.5833333333333" style="436" customWidth="1"/>
    <col min="2049" max="2049" width="21" style="436" customWidth="1"/>
    <col min="2050" max="2053" width="8.08333333333333" style="436" customWidth="1"/>
    <col min="2054" max="2054" width="7" style="436" customWidth="1"/>
    <col min="2055" max="2055" width="7.41666666666667" style="436" customWidth="1"/>
    <col min="2056" max="2061" width="5.91666666666667" style="436" customWidth="1"/>
    <col min="2062" max="2062" width="14.0833333333333" style="436" customWidth="1"/>
    <col min="2063" max="2063" width="9.08333333333333" style="436" customWidth="1"/>
    <col min="2064" max="2065" width="15.4166666666667" style="436" customWidth="1"/>
    <col min="2066" max="2066" width="13.0833333333333" style="436" customWidth="1"/>
    <col min="2067" max="2068" width="11" style="436" customWidth="1"/>
    <col min="2069" max="2070" width="15.4166666666667" style="436" customWidth="1"/>
    <col min="2071" max="2071" width="14.9166666666667" style="436" customWidth="1"/>
    <col min="2072" max="2072" width="6.58333333333333" style="436" customWidth="1"/>
    <col min="2073" max="2073" width="15.4166666666667" style="436" customWidth="1"/>
    <col min="2074" max="2074" width="7" style="436" customWidth="1"/>
    <col min="2075" max="2075" width="11.4166666666667" style="436" customWidth="1"/>
    <col min="2076" max="2082" width="8.58333333333333" style="436" hidden="1" customWidth="1"/>
    <col min="2083" max="2105" width="9" style="436" customWidth="1"/>
    <col min="2106" max="2299" width="8.58333333333333" style="436"/>
    <col min="2300" max="2300" width="4.5" style="436" customWidth="1"/>
    <col min="2301" max="2301" width="12.4166666666667" style="436" customWidth="1"/>
    <col min="2302" max="2302" width="27.5833333333333" style="436" customWidth="1"/>
    <col min="2303" max="2303" width="10.4166666666667" style="436" customWidth="1"/>
    <col min="2304" max="2304" width="18.5833333333333" style="436" customWidth="1"/>
    <col min="2305" max="2305" width="21" style="436" customWidth="1"/>
    <col min="2306" max="2309" width="8.08333333333333" style="436" customWidth="1"/>
    <col min="2310" max="2310" width="7" style="436" customWidth="1"/>
    <col min="2311" max="2311" width="7.41666666666667" style="436" customWidth="1"/>
    <col min="2312" max="2317" width="5.91666666666667" style="436" customWidth="1"/>
    <col min="2318" max="2318" width="14.0833333333333" style="436" customWidth="1"/>
    <col min="2319" max="2319" width="9.08333333333333" style="436" customWidth="1"/>
    <col min="2320" max="2321" width="15.4166666666667" style="436" customWidth="1"/>
    <col min="2322" max="2322" width="13.0833333333333" style="436" customWidth="1"/>
    <col min="2323" max="2324" width="11" style="436" customWidth="1"/>
    <col min="2325" max="2326" width="15.4166666666667" style="436" customWidth="1"/>
    <col min="2327" max="2327" width="14.9166666666667" style="436" customWidth="1"/>
    <col min="2328" max="2328" width="6.58333333333333" style="436" customWidth="1"/>
    <col min="2329" max="2329" width="15.4166666666667" style="436" customWidth="1"/>
    <col min="2330" max="2330" width="7" style="436" customWidth="1"/>
    <col min="2331" max="2331" width="11.4166666666667" style="436" customWidth="1"/>
    <col min="2332" max="2338" width="8.58333333333333" style="436" hidden="1" customWidth="1"/>
    <col min="2339" max="2361" width="9" style="436" customWidth="1"/>
    <col min="2362" max="2555" width="8.58333333333333" style="436"/>
    <col min="2556" max="2556" width="4.5" style="436" customWidth="1"/>
    <col min="2557" max="2557" width="12.4166666666667" style="436" customWidth="1"/>
    <col min="2558" max="2558" width="27.5833333333333" style="436" customWidth="1"/>
    <col min="2559" max="2559" width="10.4166666666667" style="436" customWidth="1"/>
    <col min="2560" max="2560" width="18.5833333333333" style="436" customWidth="1"/>
    <col min="2561" max="2561" width="21" style="436" customWidth="1"/>
    <col min="2562" max="2565" width="8.08333333333333" style="436" customWidth="1"/>
    <col min="2566" max="2566" width="7" style="436" customWidth="1"/>
    <col min="2567" max="2567" width="7.41666666666667" style="436" customWidth="1"/>
    <col min="2568" max="2573" width="5.91666666666667" style="436" customWidth="1"/>
    <col min="2574" max="2574" width="14.0833333333333" style="436" customWidth="1"/>
    <col min="2575" max="2575" width="9.08333333333333" style="436" customWidth="1"/>
    <col min="2576" max="2577" width="15.4166666666667" style="436" customWidth="1"/>
    <col min="2578" max="2578" width="13.0833333333333" style="436" customWidth="1"/>
    <col min="2579" max="2580" width="11" style="436" customWidth="1"/>
    <col min="2581" max="2582" width="15.4166666666667" style="436" customWidth="1"/>
    <col min="2583" max="2583" width="14.9166666666667" style="436" customWidth="1"/>
    <col min="2584" max="2584" width="6.58333333333333" style="436" customWidth="1"/>
    <col min="2585" max="2585" width="15.4166666666667" style="436" customWidth="1"/>
    <col min="2586" max="2586" width="7" style="436" customWidth="1"/>
    <col min="2587" max="2587" width="11.4166666666667" style="436" customWidth="1"/>
    <col min="2588" max="2594" width="8.58333333333333" style="436" hidden="1" customWidth="1"/>
    <col min="2595" max="2617" width="9" style="436" customWidth="1"/>
    <col min="2618" max="2811" width="8.58333333333333" style="436"/>
    <col min="2812" max="2812" width="4.5" style="436" customWidth="1"/>
    <col min="2813" max="2813" width="12.4166666666667" style="436" customWidth="1"/>
    <col min="2814" max="2814" width="27.5833333333333" style="436" customWidth="1"/>
    <col min="2815" max="2815" width="10.4166666666667" style="436" customWidth="1"/>
    <col min="2816" max="2816" width="18.5833333333333" style="436" customWidth="1"/>
    <col min="2817" max="2817" width="21" style="436" customWidth="1"/>
    <col min="2818" max="2821" width="8.08333333333333" style="436" customWidth="1"/>
    <col min="2822" max="2822" width="7" style="436" customWidth="1"/>
    <col min="2823" max="2823" width="7.41666666666667" style="436" customWidth="1"/>
    <col min="2824" max="2829" width="5.91666666666667" style="436" customWidth="1"/>
    <col min="2830" max="2830" width="14.0833333333333" style="436" customWidth="1"/>
    <col min="2831" max="2831" width="9.08333333333333" style="436" customWidth="1"/>
    <col min="2832" max="2833" width="15.4166666666667" style="436" customWidth="1"/>
    <col min="2834" max="2834" width="13.0833333333333" style="436" customWidth="1"/>
    <col min="2835" max="2836" width="11" style="436" customWidth="1"/>
    <col min="2837" max="2838" width="15.4166666666667" style="436" customWidth="1"/>
    <col min="2839" max="2839" width="14.9166666666667" style="436" customWidth="1"/>
    <col min="2840" max="2840" width="6.58333333333333" style="436" customWidth="1"/>
    <col min="2841" max="2841" width="15.4166666666667" style="436" customWidth="1"/>
    <col min="2842" max="2842" width="7" style="436" customWidth="1"/>
    <col min="2843" max="2843" width="11.4166666666667" style="436" customWidth="1"/>
    <col min="2844" max="2850" width="8.58333333333333" style="436" hidden="1" customWidth="1"/>
    <col min="2851" max="2873" width="9" style="436" customWidth="1"/>
    <col min="2874" max="3067" width="8.58333333333333" style="436"/>
    <col min="3068" max="3068" width="4.5" style="436" customWidth="1"/>
    <col min="3069" max="3069" width="12.4166666666667" style="436" customWidth="1"/>
    <col min="3070" max="3070" width="27.5833333333333" style="436" customWidth="1"/>
    <col min="3071" max="3071" width="10.4166666666667" style="436" customWidth="1"/>
    <col min="3072" max="3072" width="18.5833333333333" style="436" customWidth="1"/>
    <col min="3073" max="3073" width="21" style="436" customWidth="1"/>
    <col min="3074" max="3077" width="8.08333333333333" style="436" customWidth="1"/>
    <col min="3078" max="3078" width="7" style="436" customWidth="1"/>
    <col min="3079" max="3079" width="7.41666666666667" style="436" customWidth="1"/>
    <col min="3080" max="3085" width="5.91666666666667" style="436" customWidth="1"/>
    <col min="3086" max="3086" width="14.0833333333333" style="436" customWidth="1"/>
    <col min="3087" max="3087" width="9.08333333333333" style="436" customWidth="1"/>
    <col min="3088" max="3089" width="15.4166666666667" style="436" customWidth="1"/>
    <col min="3090" max="3090" width="13.0833333333333" style="436" customWidth="1"/>
    <col min="3091" max="3092" width="11" style="436" customWidth="1"/>
    <col min="3093" max="3094" width="15.4166666666667" style="436" customWidth="1"/>
    <col min="3095" max="3095" width="14.9166666666667" style="436" customWidth="1"/>
    <col min="3096" max="3096" width="6.58333333333333" style="436" customWidth="1"/>
    <col min="3097" max="3097" width="15.4166666666667" style="436" customWidth="1"/>
    <col min="3098" max="3098" width="7" style="436" customWidth="1"/>
    <col min="3099" max="3099" width="11.4166666666667" style="436" customWidth="1"/>
    <col min="3100" max="3106" width="8.58333333333333" style="436" hidden="1" customWidth="1"/>
    <col min="3107" max="3129" width="9" style="436" customWidth="1"/>
    <col min="3130" max="3323" width="8.58333333333333" style="436"/>
    <col min="3324" max="3324" width="4.5" style="436" customWidth="1"/>
    <col min="3325" max="3325" width="12.4166666666667" style="436" customWidth="1"/>
    <col min="3326" max="3326" width="27.5833333333333" style="436" customWidth="1"/>
    <col min="3327" max="3327" width="10.4166666666667" style="436" customWidth="1"/>
    <col min="3328" max="3328" width="18.5833333333333" style="436" customWidth="1"/>
    <col min="3329" max="3329" width="21" style="436" customWidth="1"/>
    <col min="3330" max="3333" width="8.08333333333333" style="436" customWidth="1"/>
    <col min="3334" max="3334" width="7" style="436" customWidth="1"/>
    <col min="3335" max="3335" width="7.41666666666667" style="436" customWidth="1"/>
    <col min="3336" max="3341" width="5.91666666666667" style="436" customWidth="1"/>
    <col min="3342" max="3342" width="14.0833333333333" style="436" customWidth="1"/>
    <col min="3343" max="3343" width="9.08333333333333" style="436" customWidth="1"/>
    <col min="3344" max="3345" width="15.4166666666667" style="436" customWidth="1"/>
    <col min="3346" max="3346" width="13.0833333333333" style="436" customWidth="1"/>
    <col min="3347" max="3348" width="11" style="436" customWidth="1"/>
    <col min="3349" max="3350" width="15.4166666666667" style="436" customWidth="1"/>
    <col min="3351" max="3351" width="14.9166666666667" style="436" customWidth="1"/>
    <col min="3352" max="3352" width="6.58333333333333" style="436" customWidth="1"/>
    <col min="3353" max="3353" width="15.4166666666667" style="436" customWidth="1"/>
    <col min="3354" max="3354" width="7" style="436" customWidth="1"/>
    <col min="3355" max="3355" width="11.4166666666667" style="436" customWidth="1"/>
    <col min="3356" max="3362" width="8.58333333333333" style="436" hidden="1" customWidth="1"/>
    <col min="3363" max="3385" width="9" style="436" customWidth="1"/>
    <col min="3386" max="3579" width="8.58333333333333" style="436"/>
    <col min="3580" max="3580" width="4.5" style="436" customWidth="1"/>
    <col min="3581" max="3581" width="12.4166666666667" style="436" customWidth="1"/>
    <col min="3582" max="3582" width="27.5833333333333" style="436" customWidth="1"/>
    <col min="3583" max="3583" width="10.4166666666667" style="436" customWidth="1"/>
    <col min="3584" max="3584" width="18.5833333333333" style="436" customWidth="1"/>
    <col min="3585" max="3585" width="21" style="436" customWidth="1"/>
    <col min="3586" max="3589" width="8.08333333333333" style="436" customWidth="1"/>
    <col min="3590" max="3590" width="7" style="436" customWidth="1"/>
    <col min="3591" max="3591" width="7.41666666666667" style="436" customWidth="1"/>
    <col min="3592" max="3597" width="5.91666666666667" style="436" customWidth="1"/>
    <col min="3598" max="3598" width="14.0833333333333" style="436" customWidth="1"/>
    <col min="3599" max="3599" width="9.08333333333333" style="436" customWidth="1"/>
    <col min="3600" max="3601" width="15.4166666666667" style="436" customWidth="1"/>
    <col min="3602" max="3602" width="13.0833333333333" style="436" customWidth="1"/>
    <col min="3603" max="3604" width="11" style="436" customWidth="1"/>
    <col min="3605" max="3606" width="15.4166666666667" style="436" customWidth="1"/>
    <col min="3607" max="3607" width="14.9166666666667" style="436" customWidth="1"/>
    <col min="3608" max="3608" width="6.58333333333333" style="436" customWidth="1"/>
    <col min="3609" max="3609" width="15.4166666666667" style="436" customWidth="1"/>
    <col min="3610" max="3610" width="7" style="436" customWidth="1"/>
    <col min="3611" max="3611" width="11.4166666666667" style="436" customWidth="1"/>
    <col min="3612" max="3618" width="8.58333333333333" style="436" hidden="1" customWidth="1"/>
    <col min="3619" max="3641" width="9" style="436" customWidth="1"/>
    <col min="3642" max="3835" width="8.58333333333333" style="436"/>
    <col min="3836" max="3836" width="4.5" style="436" customWidth="1"/>
    <col min="3837" max="3837" width="12.4166666666667" style="436" customWidth="1"/>
    <col min="3838" max="3838" width="27.5833333333333" style="436" customWidth="1"/>
    <col min="3839" max="3839" width="10.4166666666667" style="436" customWidth="1"/>
    <col min="3840" max="3840" width="18.5833333333333" style="436" customWidth="1"/>
    <col min="3841" max="3841" width="21" style="436" customWidth="1"/>
    <col min="3842" max="3845" width="8.08333333333333" style="436" customWidth="1"/>
    <col min="3846" max="3846" width="7" style="436" customWidth="1"/>
    <col min="3847" max="3847" width="7.41666666666667" style="436" customWidth="1"/>
    <col min="3848" max="3853" width="5.91666666666667" style="436" customWidth="1"/>
    <col min="3854" max="3854" width="14.0833333333333" style="436" customWidth="1"/>
    <col min="3855" max="3855" width="9.08333333333333" style="436" customWidth="1"/>
    <col min="3856" max="3857" width="15.4166666666667" style="436" customWidth="1"/>
    <col min="3858" max="3858" width="13.0833333333333" style="436" customWidth="1"/>
    <col min="3859" max="3860" width="11" style="436" customWidth="1"/>
    <col min="3861" max="3862" width="15.4166666666667" style="436" customWidth="1"/>
    <col min="3863" max="3863" width="14.9166666666667" style="436" customWidth="1"/>
    <col min="3864" max="3864" width="6.58333333333333" style="436" customWidth="1"/>
    <col min="3865" max="3865" width="15.4166666666667" style="436" customWidth="1"/>
    <col min="3866" max="3866" width="7" style="436" customWidth="1"/>
    <col min="3867" max="3867" width="11.4166666666667" style="436" customWidth="1"/>
    <col min="3868" max="3874" width="8.58333333333333" style="436" hidden="1" customWidth="1"/>
    <col min="3875" max="3897" width="9" style="436" customWidth="1"/>
    <col min="3898" max="4091" width="8.58333333333333" style="436"/>
    <col min="4092" max="4092" width="4.5" style="436" customWidth="1"/>
    <col min="4093" max="4093" width="12.4166666666667" style="436" customWidth="1"/>
    <col min="4094" max="4094" width="27.5833333333333" style="436" customWidth="1"/>
    <col min="4095" max="4095" width="10.4166666666667" style="436" customWidth="1"/>
    <col min="4096" max="4096" width="18.5833333333333" style="436" customWidth="1"/>
    <col min="4097" max="4097" width="21" style="436" customWidth="1"/>
    <col min="4098" max="4101" width="8.08333333333333" style="436" customWidth="1"/>
    <col min="4102" max="4102" width="7" style="436" customWidth="1"/>
    <col min="4103" max="4103" width="7.41666666666667" style="436" customWidth="1"/>
    <col min="4104" max="4109" width="5.91666666666667" style="436" customWidth="1"/>
    <col min="4110" max="4110" width="14.0833333333333" style="436" customWidth="1"/>
    <col min="4111" max="4111" width="9.08333333333333" style="436" customWidth="1"/>
    <col min="4112" max="4113" width="15.4166666666667" style="436" customWidth="1"/>
    <col min="4114" max="4114" width="13.0833333333333" style="436" customWidth="1"/>
    <col min="4115" max="4116" width="11" style="436" customWidth="1"/>
    <col min="4117" max="4118" width="15.4166666666667" style="436" customWidth="1"/>
    <col min="4119" max="4119" width="14.9166666666667" style="436" customWidth="1"/>
    <col min="4120" max="4120" width="6.58333333333333" style="436" customWidth="1"/>
    <col min="4121" max="4121" width="15.4166666666667" style="436" customWidth="1"/>
    <col min="4122" max="4122" width="7" style="436" customWidth="1"/>
    <col min="4123" max="4123" width="11.4166666666667" style="436" customWidth="1"/>
    <col min="4124" max="4130" width="8.58333333333333" style="436" hidden="1" customWidth="1"/>
    <col min="4131" max="4153" width="9" style="436" customWidth="1"/>
    <col min="4154" max="4347" width="8.58333333333333" style="436"/>
    <col min="4348" max="4348" width="4.5" style="436" customWidth="1"/>
    <col min="4349" max="4349" width="12.4166666666667" style="436" customWidth="1"/>
    <col min="4350" max="4350" width="27.5833333333333" style="436" customWidth="1"/>
    <col min="4351" max="4351" width="10.4166666666667" style="436" customWidth="1"/>
    <col min="4352" max="4352" width="18.5833333333333" style="436" customWidth="1"/>
    <col min="4353" max="4353" width="21" style="436" customWidth="1"/>
    <col min="4354" max="4357" width="8.08333333333333" style="436" customWidth="1"/>
    <col min="4358" max="4358" width="7" style="436" customWidth="1"/>
    <col min="4359" max="4359" width="7.41666666666667" style="436" customWidth="1"/>
    <col min="4360" max="4365" width="5.91666666666667" style="436" customWidth="1"/>
    <col min="4366" max="4366" width="14.0833333333333" style="436" customWidth="1"/>
    <col min="4367" max="4367" width="9.08333333333333" style="436" customWidth="1"/>
    <col min="4368" max="4369" width="15.4166666666667" style="436" customWidth="1"/>
    <col min="4370" max="4370" width="13.0833333333333" style="436" customWidth="1"/>
    <col min="4371" max="4372" width="11" style="436" customWidth="1"/>
    <col min="4373" max="4374" width="15.4166666666667" style="436" customWidth="1"/>
    <col min="4375" max="4375" width="14.9166666666667" style="436" customWidth="1"/>
    <col min="4376" max="4376" width="6.58333333333333" style="436" customWidth="1"/>
    <col min="4377" max="4377" width="15.4166666666667" style="436" customWidth="1"/>
    <col min="4378" max="4378" width="7" style="436" customWidth="1"/>
    <col min="4379" max="4379" width="11.4166666666667" style="436" customWidth="1"/>
    <col min="4380" max="4386" width="8.58333333333333" style="436" hidden="1" customWidth="1"/>
    <col min="4387" max="4409" width="9" style="436" customWidth="1"/>
    <col min="4410" max="4603" width="8.58333333333333" style="436"/>
    <col min="4604" max="4604" width="4.5" style="436" customWidth="1"/>
    <col min="4605" max="4605" width="12.4166666666667" style="436" customWidth="1"/>
    <col min="4606" max="4606" width="27.5833333333333" style="436" customWidth="1"/>
    <col min="4607" max="4607" width="10.4166666666667" style="436" customWidth="1"/>
    <col min="4608" max="4608" width="18.5833333333333" style="436" customWidth="1"/>
    <col min="4609" max="4609" width="21" style="436" customWidth="1"/>
    <col min="4610" max="4613" width="8.08333333333333" style="436" customWidth="1"/>
    <col min="4614" max="4614" width="7" style="436" customWidth="1"/>
    <col min="4615" max="4615" width="7.41666666666667" style="436" customWidth="1"/>
    <col min="4616" max="4621" width="5.91666666666667" style="436" customWidth="1"/>
    <col min="4622" max="4622" width="14.0833333333333" style="436" customWidth="1"/>
    <col min="4623" max="4623" width="9.08333333333333" style="436" customWidth="1"/>
    <col min="4624" max="4625" width="15.4166666666667" style="436" customWidth="1"/>
    <col min="4626" max="4626" width="13.0833333333333" style="436" customWidth="1"/>
    <col min="4627" max="4628" width="11" style="436" customWidth="1"/>
    <col min="4629" max="4630" width="15.4166666666667" style="436" customWidth="1"/>
    <col min="4631" max="4631" width="14.9166666666667" style="436" customWidth="1"/>
    <col min="4632" max="4632" width="6.58333333333333" style="436" customWidth="1"/>
    <col min="4633" max="4633" width="15.4166666666667" style="436" customWidth="1"/>
    <col min="4634" max="4634" width="7" style="436" customWidth="1"/>
    <col min="4635" max="4635" width="11.4166666666667" style="436" customWidth="1"/>
    <col min="4636" max="4642" width="8.58333333333333" style="436" hidden="1" customWidth="1"/>
    <col min="4643" max="4665" width="9" style="436" customWidth="1"/>
    <col min="4666" max="4859" width="8.58333333333333" style="436"/>
    <col min="4860" max="4860" width="4.5" style="436" customWidth="1"/>
    <col min="4861" max="4861" width="12.4166666666667" style="436" customWidth="1"/>
    <col min="4862" max="4862" width="27.5833333333333" style="436" customWidth="1"/>
    <col min="4863" max="4863" width="10.4166666666667" style="436" customWidth="1"/>
    <col min="4864" max="4864" width="18.5833333333333" style="436" customWidth="1"/>
    <col min="4865" max="4865" width="21" style="436" customWidth="1"/>
    <col min="4866" max="4869" width="8.08333333333333" style="436" customWidth="1"/>
    <col min="4870" max="4870" width="7" style="436" customWidth="1"/>
    <col min="4871" max="4871" width="7.41666666666667" style="436" customWidth="1"/>
    <col min="4872" max="4877" width="5.91666666666667" style="436" customWidth="1"/>
    <col min="4878" max="4878" width="14.0833333333333" style="436" customWidth="1"/>
    <col min="4879" max="4879" width="9.08333333333333" style="436" customWidth="1"/>
    <col min="4880" max="4881" width="15.4166666666667" style="436" customWidth="1"/>
    <col min="4882" max="4882" width="13.0833333333333" style="436" customWidth="1"/>
    <col min="4883" max="4884" width="11" style="436" customWidth="1"/>
    <col min="4885" max="4886" width="15.4166666666667" style="436" customWidth="1"/>
    <col min="4887" max="4887" width="14.9166666666667" style="436" customWidth="1"/>
    <col min="4888" max="4888" width="6.58333333333333" style="436" customWidth="1"/>
    <col min="4889" max="4889" width="15.4166666666667" style="436" customWidth="1"/>
    <col min="4890" max="4890" width="7" style="436" customWidth="1"/>
    <col min="4891" max="4891" width="11.4166666666667" style="436" customWidth="1"/>
    <col min="4892" max="4898" width="8.58333333333333" style="436" hidden="1" customWidth="1"/>
    <col min="4899" max="4921" width="9" style="436" customWidth="1"/>
    <col min="4922" max="5115" width="8.58333333333333" style="436"/>
    <col min="5116" max="5116" width="4.5" style="436" customWidth="1"/>
    <col min="5117" max="5117" width="12.4166666666667" style="436" customWidth="1"/>
    <col min="5118" max="5118" width="27.5833333333333" style="436" customWidth="1"/>
    <col min="5119" max="5119" width="10.4166666666667" style="436" customWidth="1"/>
    <col min="5120" max="5120" width="18.5833333333333" style="436" customWidth="1"/>
    <col min="5121" max="5121" width="21" style="436" customWidth="1"/>
    <col min="5122" max="5125" width="8.08333333333333" style="436" customWidth="1"/>
    <col min="5126" max="5126" width="7" style="436" customWidth="1"/>
    <col min="5127" max="5127" width="7.41666666666667" style="436" customWidth="1"/>
    <col min="5128" max="5133" width="5.91666666666667" style="436" customWidth="1"/>
    <col min="5134" max="5134" width="14.0833333333333" style="436" customWidth="1"/>
    <col min="5135" max="5135" width="9.08333333333333" style="436" customWidth="1"/>
    <col min="5136" max="5137" width="15.4166666666667" style="436" customWidth="1"/>
    <col min="5138" max="5138" width="13.0833333333333" style="436" customWidth="1"/>
    <col min="5139" max="5140" width="11" style="436" customWidth="1"/>
    <col min="5141" max="5142" width="15.4166666666667" style="436" customWidth="1"/>
    <col min="5143" max="5143" width="14.9166666666667" style="436" customWidth="1"/>
    <col min="5144" max="5144" width="6.58333333333333" style="436" customWidth="1"/>
    <col min="5145" max="5145" width="15.4166666666667" style="436" customWidth="1"/>
    <col min="5146" max="5146" width="7" style="436" customWidth="1"/>
    <col min="5147" max="5147" width="11.4166666666667" style="436" customWidth="1"/>
    <col min="5148" max="5154" width="8.58333333333333" style="436" hidden="1" customWidth="1"/>
    <col min="5155" max="5177" width="9" style="436" customWidth="1"/>
    <col min="5178" max="5371" width="8.58333333333333" style="436"/>
    <col min="5372" max="5372" width="4.5" style="436" customWidth="1"/>
    <col min="5373" max="5373" width="12.4166666666667" style="436" customWidth="1"/>
    <col min="5374" max="5374" width="27.5833333333333" style="436" customWidth="1"/>
    <col min="5375" max="5375" width="10.4166666666667" style="436" customWidth="1"/>
    <col min="5376" max="5376" width="18.5833333333333" style="436" customWidth="1"/>
    <col min="5377" max="5377" width="21" style="436" customWidth="1"/>
    <col min="5378" max="5381" width="8.08333333333333" style="436" customWidth="1"/>
    <col min="5382" max="5382" width="7" style="436" customWidth="1"/>
    <col min="5383" max="5383" width="7.41666666666667" style="436" customWidth="1"/>
    <col min="5384" max="5389" width="5.91666666666667" style="436" customWidth="1"/>
    <col min="5390" max="5390" width="14.0833333333333" style="436" customWidth="1"/>
    <col min="5391" max="5391" width="9.08333333333333" style="436" customWidth="1"/>
    <col min="5392" max="5393" width="15.4166666666667" style="436" customWidth="1"/>
    <col min="5394" max="5394" width="13.0833333333333" style="436" customWidth="1"/>
    <col min="5395" max="5396" width="11" style="436" customWidth="1"/>
    <col min="5397" max="5398" width="15.4166666666667" style="436" customWidth="1"/>
    <col min="5399" max="5399" width="14.9166666666667" style="436" customWidth="1"/>
    <col min="5400" max="5400" width="6.58333333333333" style="436" customWidth="1"/>
    <col min="5401" max="5401" width="15.4166666666667" style="436" customWidth="1"/>
    <col min="5402" max="5402" width="7" style="436" customWidth="1"/>
    <col min="5403" max="5403" width="11.4166666666667" style="436" customWidth="1"/>
    <col min="5404" max="5410" width="8.58333333333333" style="436" hidden="1" customWidth="1"/>
    <col min="5411" max="5433" width="9" style="436" customWidth="1"/>
    <col min="5434" max="5627" width="8.58333333333333" style="436"/>
    <col min="5628" max="5628" width="4.5" style="436" customWidth="1"/>
    <col min="5629" max="5629" width="12.4166666666667" style="436" customWidth="1"/>
    <col min="5630" max="5630" width="27.5833333333333" style="436" customWidth="1"/>
    <col min="5631" max="5631" width="10.4166666666667" style="436" customWidth="1"/>
    <col min="5632" max="5632" width="18.5833333333333" style="436" customWidth="1"/>
    <col min="5633" max="5633" width="21" style="436" customWidth="1"/>
    <col min="5634" max="5637" width="8.08333333333333" style="436" customWidth="1"/>
    <col min="5638" max="5638" width="7" style="436" customWidth="1"/>
    <col min="5639" max="5639" width="7.41666666666667" style="436" customWidth="1"/>
    <col min="5640" max="5645" width="5.91666666666667" style="436" customWidth="1"/>
    <col min="5646" max="5646" width="14.0833333333333" style="436" customWidth="1"/>
    <col min="5647" max="5647" width="9.08333333333333" style="436" customWidth="1"/>
    <col min="5648" max="5649" width="15.4166666666667" style="436" customWidth="1"/>
    <col min="5650" max="5650" width="13.0833333333333" style="436" customWidth="1"/>
    <col min="5651" max="5652" width="11" style="436" customWidth="1"/>
    <col min="5653" max="5654" width="15.4166666666667" style="436" customWidth="1"/>
    <col min="5655" max="5655" width="14.9166666666667" style="436" customWidth="1"/>
    <col min="5656" max="5656" width="6.58333333333333" style="436" customWidth="1"/>
    <col min="5657" max="5657" width="15.4166666666667" style="436" customWidth="1"/>
    <col min="5658" max="5658" width="7" style="436" customWidth="1"/>
    <col min="5659" max="5659" width="11.4166666666667" style="436" customWidth="1"/>
    <col min="5660" max="5666" width="8.58333333333333" style="436" hidden="1" customWidth="1"/>
    <col min="5667" max="5689" width="9" style="436" customWidth="1"/>
    <col min="5690" max="5883" width="8.58333333333333" style="436"/>
    <col min="5884" max="5884" width="4.5" style="436" customWidth="1"/>
    <col min="5885" max="5885" width="12.4166666666667" style="436" customWidth="1"/>
    <col min="5886" max="5886" width="27.5833333333333" style="436" customWidth="1"/>
    <col min="5887" max="5887" width="10.4166666666667" style="436" customWidth="1"/>
    <col min="5888" max="5888" width="18.5833333333333" style="436" customWidth="1"/>
    <col min="5889" max="5889" width="21" style="436" customWidth="1"/>
    <col min="5890" max="5893" width="8.08333333333333" style="436" customWidth="1"/>
    <col min="5894" max="5894" width="7" style="436" customWidth="1"/>
    <col min="5895" max="5895" width="7.41666666666667" style="436" customWidth="1"/>
    <col min="5896" max="5901" width="5.91666666666667" style="436" customWidth="1"/>
    <col min="5902" max="5902" width="14.0833333333333" style="436" customWidth="1"/>
    <col min="5903" max="5903" width="9.08333333333333" style="436" customWidth="1"/>
    <col min="5904" max="5905" width="15.4166666666667" style="436" customWidth="1"/>
    <col min="5906" max="5906" width="13.0833333333333" style="436" customWidth="1"/>
    <col min="5907" max="5908" width="11" style="436" customWidth="1"/>
    <col min="5909" max="5910" width="15.4166666666667" style="436" customWidth="1"/>
    <col min="5911" max="5911" width="14.9166666666667" style="436" customWidth="1"/>
    <col min="5912" max="5912" width="6.58333333333333" style="436" customWidth="1"/>
    <col min="5913" max="5913" width="15.4166666666667" style="436" customWidth="1"/>
    <col min="5914" max="5914" width="7" style="436" customWidth="1"/>
    <col min="5915" max="5915" width="11.4166666666667" style="436" customWidth="1"/>
    <col min="5916" max="5922" width="8.58333333333333" style="436" hidden="1" customWidth="1"/>
    <col min="5923" max="5945" width="9" style="436" customWidth="1"/>
    <col min="5946" max="6139" width="8.58333333333333" style="436"/>
    <col min="6140" max="6140" width="4.5" style="436" customWidth="1"/>
    <col min="6141" max="6141" width="12.4166666666667" style="436" customWidth="1"/>
    <col min="6142" max="6142" width="27.5833333333333" style="436" customWidth="1"/>
    <col min="6143" max="6143" width="10.4166666666667" style="436" customWidth="1"/>
    <col min="6144" max="6144" width="18.5833333333333" style="436" customWidth="1"/>
    <col min="6145" max="6145" width="21" style="436" customWidth="1"/>
    <col min="6146" max="6149" width="8.08333333333333" style="436" customWidth="1"/>
    <col min="6150" max="6150" width="7" style="436" customWidth="1"/>
    <col min="6151" max="6151" width="7.41666666666667" style="436" customWidth="1"/>
    <col min="6152" max="6157" width="5.91666666666667" style="436" customWidth="1"/>
    <col min="6158" max="6158" width="14.0833333333333" style="436" customWidth="1"/>
    <col min="6159" max="6159" width="9.08333333333333" style="436" customWidth="1"/>
    <col min="6160" max="6161" width="15.4166666666667" style="436" customWidth="1"/>
    <col min="6162" max="6162" width="13.0833333333333" style="436" customWidth="1"/>
    <col min="6163" max="6164" width="11" style="436" customWidth="1"/>
    <col min="6165" max="6166" width="15.4166666666667" style="436" customWidth="1"/>
    <col min="6167" max="6167" width="14.9166666666667" style="436" customWidth="1"/>
    <col min="6168" max="6168" width="6.58333333333333" style="436" customWidth="1"/>
    <col min="6169" max="6169" width="15.4166666666667" style="436" customWidth="1"/>
    <col min="6170" max="6170" width="7" style="436" customWidth="1"/>
    <col min="6171" max="6171" width="11.4166666666667" style="436" customWidth="1"/>
    <col min="6172" max="6178" width="8.58333333333333" style="436" hidden="1" customWidth="1"/>
    <col min="6179" max="6201" width="9" style="436" customWidth="1"/>
    <col min="6202" max="6395" width="8.58333333333333" style="436"/>
    <col min="6396" max="6396" width="4.5" style="436" customWidth="1"/>
    <col min="6397" max="6397" width="12.4166666666667" style="436" customWidth="1"/>
    <col min="6398" max="6398" width="27.5833333333333" style="436" customWidth="1"/>
    <col min="6399" max="6399" width="10.4166666666667" style="436" customWidth="1"/>
    <col min="6400" max="6400" width="18.5833333333333" style="436" customWidth="1"/>
    <col min="6401" max="6401" width="21" style="436" customWidth="1"/>
    <col min="6402" max="6405" width="8.08333333333333" style="436" customWidth="1"/>
    <col min="6406" max="6406" width="7" style="436" customWidth="1"/>
    <col min="6407" max="6407" width="7.41666666666667" style="436" customWidth="1"/>
    <col min="6408" max="6413" width="5.91666666666667" style="436" customWidth="1"/>
    <col min="6414" max="6414" width="14.0833333333333" style="436" customWidth="1"/>
    <col min="6415" max="6415" width="9.08333333333333" style="436" customWidth="1"/>
    <col min="6416" max="6417" width="15.4166666666667" style="436" customWidth="1"/>
    <col min="6418" max="6418" width="13.0833333333333" style="436" customWidth="1"/>
    <col min="6419" max="6420" width="11" style="436" customWidth="1"/>
    <col min="6421" max="6422" width="15.4166666666667" style="436" customWidth="1"/>
    <col min="6423" max="6423" width="14.9166666666667" style="436" customWidth="1"/>
    <col min="6424" max="6424" width="6.58333333333333" style="436" customWidth="1"/>
    <col min="6425" max="6425" width="15.4166666666667" style="436" customWidth="1"/>
    <col min="6426" max="6426" width="7" style="436" customWidth="1"/>
    <col min="6427" max="6427" width="11.4166666666667" style="436" customWidth="1"/>
    <col min="6428" max="6434" width="8.58333333333333" style="436" hidden="1" customWidth="1"/>
    <col min="6435" max="6457" width="9" style="436" customWidth="1"/>
    <col min="6458" max="6651" width="8.58333333333333" style="436"/>
    <col min="6652" max="6652" width="4.5" style="436" customWidth="1"/>
    <col min="6653" max="6653" width="12.4166666666667" style="436" customWidth="1"/>
    <col min="6654" max="6654" width="27.5833333333333" style="436" customWidth="1"/>
    <col min="6655" max="6655" width="10.4166666666667" style="436" customWidth="1"/>
    <col min="6656" max="6656" width="18.5833333333333" style="436" customWidth="1"/>
    <col min="6657" max="6657" width="21" style="436" customWidth="1"/>
    <col min="6658" max="6661" width="8.08333333333333" style="436" customWidth="1"/>
    <col min="6662" max="6662" width="7" style="436" customWidth="1"/>
    <col min="6663" max="6663" width="7.41666666666667" style="436" customWidth="1"/>
    <col min="6664" max="6669" width="5.91666666666667" style="436" customWidth="1"/>
    <col min="6670" max="6670" width="14.0833333333333" style="436" customWidth="1"/>
    <col min="6671" max="6671" width="9.08333333333333" style="436" customWidth="1"/>
    <col min="6672" max="6673" width="15.4166666666667" style="436" customWidth="1"/>
    <col min="6674" max="6674" width="13.0833333333333" style="436" customWidth="1"/>
    <col min="6675" max="6676" width="11" style="436" customWidth="1"/>
    <col min="6677" max="6678" width="15.4166666666667" style="436" customWidth="1"/>
    <col min="6679" max="6679" width="14.9166666666667" style="436" customWidth="1"/>
    <col min="6680" max="6680" width="6.58333333333333" style="436" customWidth="1"/>
    <col min="6681" max="6681" width="15.4166666666667" style="436" customWidth="1"/>
    <col min="6682" max="6682" width="7" style="436" customWidth="1"/>
    <col min="6683" max="6683" width="11.4166666666667" style="436" customWidth="1"/>
    <col min="6684" max="6690" width="8.58333333333333" style="436" hidden="1" customWidth="1"/>
    <col min="6691" max="6713" width="9" style="436" customWidth="1"/>
    <col min="6714" max="6907" width="8.58333333333333" style="436"/>
    <col min="6908" max="6908" width="4.5" style="436" customWidth="1"/>
    <col min="6909" max="6909" width="12.4166666666667" style="436" customWidth="1"/>
    <col min="6910" max="6910" width="27.5833333333333" style="436" customWidth="1"/>
    <col min="6911" max="6911" width="10.4166666666667" style="436" customWidth="1"/>
    <col min="6912" max="6912" width="18.5833333333333" style="436" customWidth="1"/>
    <col min="6913" max="6913" width="21" style="436" customWidth="1"/>
    <col min="6914" max="6917" width="8.08333333333333" style="436" customWidth="1"/>
    <col min="6918" max="6918" width="7" style="436" customWidth="1"/>
    <col min="6919" max="6919" width="7.41666666666667" style="436" customWidth="1"/>
    <col min="6920" max="6925" width="5.91666666666667" style="436" customWidth="1"/>
    <col min="6926" max="6926" width="14.0833333333333" style="436" customWidth="1"/>
    <col min="6927" max="6927" width="9.08333333333333" style="436" customWidth="1"/>
    <col min="6928" max="6929" width="15.4166666666667" style="436" customWidth="1"/>
    <col min="6930" max="6930" width="13.0833333333333" style="436" customWidth="1"/>
    <col min="6931" max="6932" width="11" style="436" customWidth="1"/>
    <col min="6933" max="6934" width="15.4166666666667" style="436" customWidth="1"/>
    <col min="6935" max="6935" width="14.9166666666667" style="436" customWidth="1"/>
    <col min="6936" max="6936" width="6.58333333333333" style="436" customWidth="1"/>
    <col min="6937" max="6937" width="15.4166666666667" style="436" customWidth="1"/>
    <col min="6938" max="6938" width="7" style="436" customWidth="1"/>
    <col min="6939" max="6939" width="11.4166666666667" style="436" customWidth="1"/>
    <col min="6940" max="6946" width="8.58333333333333" style="436" hidden="1" customWidth="1"/>
    <col min="6947" max="6969" width="9" style="436" customWidth="1"/>
    <col min="6970" max="7163" width="8.58333333333333" style="436"/>
    <col min="7164" max="7164" width="4.5" style="436" customWidth="1"/>
    <col min="7165" max="7165" width="12.4166666666667" style="436" customWidth="1"/>
    <col min="7166" max="7166" width="27.5833333333333" style="436" customWidth="1"/>
    <col min="7167" max="7167" width="10.4166666666667" style="436" customWidth="1"/>
    <col min="7168" max="7168" width="18.5833333333333" style="436" customWidth="1"/>
    <col min="7169" max="7169" width="21" style="436" customWidth="1"/>
    <col min="7170" max="7173" width="8.08333333333333" style="436" customWidth="1"/>
    <col min="7174" max="7174" width="7" style="436" customWidth="1"/>
    <col min="7175" max="7175" width="7.41666666666667" style="436" customWidth="1"/>
    <col min="7176" max="7181" width="5.91666666666667" style="436" customWidth="1"/>
    <col min="7182" max="7182" width="14.0833333333333" style="436" customWidth="1"/>
    <col min="7183" max="7183" width="9.08333333333333" style="436" customWidth="1"/>
    <col min="7184" max="7185" width="15.4166666666667" style="436" customWidth="1"/>
    <col min="7186" max="7186" width="13.0833333333333" style="436" customWidth="1"/>
    <col min="7187" max="7188" width="11" style="436" customWidth="1"/>
    <col min="7189" max="7190" width="15.4166666666667" style="436" customWidth="1"/>
    <col min="7191" max="7191" width="14.9166666666667" style="436" customWidth="1"/>
    <col min="7192" max="7192" width="6.58333333333333" style="436" customWidth="1"/>
    <col min="7193" max="7193" width="15.4166666666667" style="436" customWidth="1"/>
    <col min="7194" max="7194" width="7" style="436" customWidth="1"/>
    <col min="7195" max="7195" width="11.4166666666667" style="436" customWidth="1"/>
    <col min="7196" max="7202" width="8.58333333333333" style="436" hidden="1" customWidth="1"/>
    <col min="7203" max="7225" width="9" style="436" customWidth="1"/>
    <col min="7226" max="7419" width="8.58333333333333" style="436"/>
    <col min="7420" max="7420" width="4.5" style="436" customWidth="1"/>
    <col min="7421" max="7421" width="12.4166666666667" style="436" customWidth="1"/>
    <col min="7422" max="7422" width="27.5833333333333" style="436" customWidth="1"/>
    <col min="7423" max="7423" width="10.4166666666667" style="436" customWidth="1"/>
    <col min="7424" max="7424" width="18.5833333333333" style="436" customWidth="1"/>
    <col min="7425" max="7425" width="21" style="436" customWidth="1"/>
    <col min="7426" max="7429" width="8.08333333333333" style="436" customWidth="1"/>
    <col min="7430" max="7430" width="7" style="436" customWidth="1"/>
    <col min="7431" max="7431" width="7.41666666666667" style="436" customWidth="1"/>
    <col min="7432" max="7437" width="5.91666666666667" style="436" customWidth="1"/>
    <col min="7438" max="7438" width="14.0833333333333" style="436" customWidth="1"/>
    <col min="7439" max="7439" width="9.08333333333333" style="436" customWidth="1"/>
    <col min="7440" max="7441" width="15.4166666666667" style="436" customWidth="1"/>
    <col min="7442" max="7442" width="13.0833333333333" style="436" customWidth="1"/>
    <col min="7443" max="7444" width="11" style="436" customWidth="1"/>
    <col min="7445" max="7446" width="15.4166666666667" style="436" customWidth="1"/>
    <col min="7447" max="7447" width="14.9166666666667" style="436" customWidth="1"/>
    <col min="7448" max="7448" width="6.58333333333333" style="436" customWidth="1"/>
    <col min="7449" max="7449" width="15.4166666666667" style="436" customWidth="1"/>
    <col min="7450" max="7450" width="7" style="436" customWidth="1"/>
    <col min="7451" max="7451" width="11.4166666666667" style="436" customWidth="1"/>
    <col min="7452" max="7458" width="8.58333333333333" style="436" hidden="1" customWidth="1"/>
    <col min="7459" max="7481" width="9" style="436" customWidth="1"/>
    <col min="7482" max="7675" width="8.58333333333333" style="436"/>
    <col min="7676" max="7676" width="4.5" style="436" customWidth="1"/>
    <col min="7677" max="7677" width="12.4166666666667" style="436" customWidth="1"/>
    <col min="7678" max="7678" width="27.5833333333333" style="436" customWidth="1"/>
    <col min="7679" max="7679" width="10.4166666666667" style="436" customWidth="1"/>
    <col min="7680" max="7680" width="18.5833333333333" style="436" customWidth="1"/>
    <col min="7681" max="7681" width="21" style="436" customWidth="1"/>
    <col min="7682" max="7685" width="8.08333333333333" style="436" customWidth="1"/>
    <col min="7686" max="7686" width="7" style="436" customWidth="1"/>
    <col min="7687" max="7687" width="7.41666666666667" style="436" customWidth="1"/>
    <col min="7688" max="7693" width="5.91666666666667" style="436" customWidth="1"/>
    <col min="7694" max="7694" width="14.0833333333333" style="436" customWidth="1"/>
    <col min="7695" max="7695" width="9.08333333333333" style="436" customWidth="1"/>
    <col min="7696" max="7697" width="15.4166666666667" style="436" customWidth="1"/>
    <col min="7698" max="7698" width="13.0833333333333" style="436" customWidth="1"/>
    <col min="7699" max="7700" width="11" style="436" customWidth="1"/>
    <col min="7701" max="7702" width="15.4166666666667" style="436" customWidth="1"/>
    <col min="7703" max="7703" width="14.9166666666667" style="436" customWidth="1"/>
    <col min="7704" max="7704" width="6.58333333333333" style="436" customWidth="1"/>
    <col min="7705" max="7705" width="15.4166666666667" style="436" customWidth="1"/>
    <col min="7706" max="7706" width="7" style="436" customWidth="1"/>
    <col min="7707" max="7707" width="11.4166666666667" style="436" customWidth="1"/>
    <col min="7708" max="7714" width="8.58333333333333" style="436" hidden="1" customWidth="1"/>
    <col min="7715" max="7737" width="9" style="436" customWidth="1"/>
    <col min="7738" max="7931" width="8.58333333333333" style="436"/>
    <col min="7932" max="7932" width="4.5" style="436" customWidth="1"/>
    <col min="7933" max="7933" width="12.4166666666667" style="436" customWidth="1"/>
    <col min="7934" max="7934" width="27.5833333333333" style="436" customWidth="1"/>
    <col min="7935" max="7935" width="10.4166666666667" style="436" customWidth="1"/>
    <col min="7936" max="7936" width="18.5833333333333" style="436" customWidth="1"/>
    <col min="7937" max="7937" width="21" style="436" customWidth="1"/>
    <col min="7938" max="7941" width="8.08333333333333" style="436" customWidth="1"/>
    <col min="7942" max="7942" width="7" style="436" customWidth="1"/>
    <col min="7943" max="7943" width="7.41666666666667" style="436" customWidth="1"/>
    <col min="7944" max="7949" width="5.91666666666667" style="436" customWidth="1"/>
    <col min="7950" max="7950" width="14.0833333333333" style="436" customWidth="1"/>
    <col min="7951" max="7951" width="9.08333333333333" style="436" customWidth="1"/>
    <col min="7952" max="7953" width="15.4166666666667" style="436" customWidth="1"/>
    <col min="7954" max="7954" width="13.0833333333333" style="436" customWidth="1"/>
    <col min="7955" max="7956" width="11" style="436" customWidth="1"/>
    <col min="7957" max="7958" width="15.4166666666667" style="436" customWidth="1"/>
    <col min="7959" max="7959" width="14.9166666666667" style="436" customWidth="1"/>
    <col min="7960" max="7960" width="6.58333333333333" style="436" customWidth="1"/>
    <col min="7961" max="7961" width="15.4166666666667" style="436" customWidth="1"/>
    <col min="7962" max="7962" width="7" style="436" customWidth="1"/>
    <col min="7963" max="7963" width="11.4166666666667" style="436" customWidth="1"/>
    <col min="7964" max="7970" width="8.58333333333333" style="436" hidden="1" customWidth="1"/>
    <col min="7971" max="7993" width="9" style="436" customWidth="1"/>
    <col min="7994" max="8187" width="8.58333333333333" style="436"/>
    <col min="8188" max="8188" width="4.5" style="436" customWidth="1"/>
    <col min="8189" max="8189" width="12.4166666666667" style="436" customWidth="1"/>
    <col min="8190" max="8190" width="27.5833333333333" style="436" customWidth="1"/>
    <col min="8191" max="8191" width="10.4166666666667" style="436" customWidth="1"/>
    <col min="8192" max="8192" width="18.5833333333333" style="436" customWidth="1"/>
    <col min="8193" max="8193" width="21" style="436" customWidth="1"/>
    <col min="8194" max="8197" width="8.08333333333333" style="436" customWidth="1"/>
    <col min="8198" max="8198" width="7" style="436" customWidth="1"/>
    <col min="8199" max="8199" width="7.41666666666667" style="436" customWidth="1"/>
    <col min="8200" max="8205" width="5.91666666666667" style="436" customWidth="1"/>
    <col min="8206" max="8206" width="14.0833333333333" style="436" customWidth="1"/>
    <col min="8207" max="8207" width="9.08333333333333" style="436" customWidth="1"/>
    <col min="8208" max="8209" width="15.4166666666667" style="436" customWidth="1"/>
    <col min="8210" max="8210" width="13.0833333333333" style="436" customWidth="1"/>
    <col min="8211" max="8212" width="11" style="436" customWidth="1"/>
    <col min="8213" max="8214" width="15.4166666666667" style="436" customWidth="1"/>
    <col min="8215" max="8215" width="14.9166666666667" style="436" customWidth="1"/>
    <col min="8216" max="8216" width="6.58333333333333" style="436" customWidth="1"/>
    <col min="8217" max="8217" width="15.4166666666667" style="436" customWidth="1"/>
    <col min="8218" max="8218" width="7" style="436" customWidth="1"/>
    <col min="8219" max="8219" width="11.4166666666667" style="436" customWidth="1"/>
    <col min="8220" max="8226" width="8.58333333333333" style="436" hidden="1" customWidth="1"/>
    <col min="8227" max="8249" width="9" style="436" customWidth="1"/>
    <col min="8250" max="8443" width="8.58333333333333" style="436"/>
    <col min="8444" max="8444" width="4.5" style="436" customWidth="1"/>
    <col min="8445" max="8445" width="12.4166666666667" style="436" customWidth="1"/>
    <col min="8446" max="8446" width="27.5833333333333" style="436" customWidth="1"/>
    <col min="8447" max="8447" width="10.4166666666667" style="436" customWidth="1"/>
    <col min="8448" max="8448" width="18.5833333333333" style="436" customWidth="1"/>
    <col min="8449" max="8449" width="21" style="436" customWidth="1"/>
    <col min="8450" max="8453" width="8.08333333333333" style="436" customWidth="1"/>
    <col min="8454" max="8454" width="7" style="436" customWidth="1"/>
    <col min="8455" max="8455" width="7.41666666666667" style="436" customWidth="1"/>
    <col min="8456" max="8461" width="5.91666666666667" style="436" customWidth="1"/>
    <col min="8462" max="8462" width="14.0833333333333" style="436" customWidth="1"/>
    <col min="8463" max="8463" width="9.08333333333333" style="436" customWidth="1"/>
    <col min="8464" max="8465" width="15.4166666666667" style="436" customWidth="1"/>
    <col min="8466" max="8466" width="13.0833333333333" style="436" customWidth="1"/>
    <col min="8467" max="8468" width="11" style="436" customWidth="1"/>
    <col min="8469" max="8470" width="15.4166666666667" style="436" customWidth="1"/>
    <col min="8471" max="8471" width="14.9166666666667" style="436" customWidth="1"/>
    <col min="8472" max="8472" width="6.58333333333333" style="436" customWidth="1"/>
    <col min="8473" max="8473" width="15.4166666666667" style="436" customWidth="1"/>
    <col min="8474" max="8474" width="7" style="436" customWidth="1"/>
    <col min="8475" max="8475" width="11.4166666666667" style="436" customWidth="1"/>
    <col min="8476" max="8482" width="8.58333333333333" style="436" hidden="1" customWidth="1"/>
    <col min="8483" max="8505" width="9" style="436" customWidth="1"/>
    <col min="8506" max="8699" width="8.58333333333333" style="436"/>
    <col min="8700" max="8700" width="4.5" style="436" customWidth="1"/>
    <col min="8701" max="8701" width="12.4166666666667" style="436" customWidth="1"/>
    <col min="8702" max="8702" width="27.5833333333333" style="436" customWidth="1"/>
    <col min="8703" max="8703" width="10.4166666666667" style="436" customWidth="1"/>
    <col min="8704" max="8704" width="18.5833333333333" style="436" customWidth="1"/>
    <col min="8705" max="8705" width="21" style="436" customWidth="1"/>
    <col min="8706" max="8709" width="8.08333333333333" style="436" customWidth="1"/>
    <col min="8710" max="8710" width="7" style="436" customWidth="1"/>
    <col min="8711" max="8711" width="7.41666666666667" style="436" customWidth="1"/>
    <col min="8712" max="8717" width="5.91666666666667" style="436" customWidth="1"/>
    <col min="8718" max="8718" width="14.0833333333333" style="436" customWidth="1"/>
    <col min="8719" max="8719" width="9.08333333333333" style="436" customWidth="1"/>
    <col min="8720" max="8721" width="15.4166666666667" style="436" customWidth="1"/>
    <col min="8722" max="8722" width="13.0833333333333" style="436" customWidth="1"/>
    <col min="8723" max="8724" width="11" style="436" customWidth="1"/>
    <col min="8725" max="8726" width="15.4166666666667" style="436" customWidth="1"/>
    <col min="8727" max="8727" width="14.9166666666667" style="436" customWidth="1"/>
    <col min="8728" max="8728" width="6.58333333333333" style="436" customWidth="1"/>
    <col min="8729" max="8729" width="15.4166666666667" style="436" customWidth="1"/>
    <col min="8730" max="8730" width="7" style="436" customWidth="1"/>
    <col min="8731" max="8731" width="11.4166666666667" style="436" customWidth="1"/>
    <col min="8732" max="8738" width="8.58333333333333" style="436" hidden="1" customWidth="1"/>
    <col min="8739" max="8761" width="9" style="436" customWidth="1"/>
    <col min="8762" max="8955" width="8.58333333333333" style="436"/>
    <col min="8956" max="8956" width="4.5" style="436" customWidth="1"/>
    <col min="8957" max="8957" width="12.4166666666667" style="436" customWidth="1"/>
    <col min="8958" max="8958" width="27.5833333333333" style="436" customWidth="1"/>
    <col min="8959" max="8959" width="10.4166666666667" style="436" customWidth="1"/>
    <col min="8960" max="8960" width="18.5833333333333" style="436" customWidth="1"/>
    <col min="8961" max="8961" width="21" style="436" customWidth="1"/>
    <col min="8962" max="8965" width="8.08333333333333" style="436" customWidth="1"/>
    <col min="8966" max="8966" width="7" style="436" customWidth="1"/>
    <col min="8967" max="8967" width="7.41666666666667" style="436" customWidth="1"/>
    <col min="8968" max="8973" width="5.91666666666667" style="436" customWidth="1"/>
    <col min="8974" max="8974" width="14.0833333333333" style="436" customWidth="1"/>
    <col min="8975" max="8975" width="9.08333333333333" style="436" customWidth="1"/>
    <col min="8976" max="8977" width="15.4166666666667" style="436" customWidth="1"/>
    <col min="8978" max="8978" width="13.0833333333333" style="436" customWidth="1"/>
    <col min="8979" max="8980" width="11" style="436" customWidth="1"/>
    <col min="8981" max="8982" width="15.4166666666667" style="436" customWidth="1"/>
    <col min="8983" max="8983" width="14.9166666666667" style="436" customWidth="1"/>
    <col min="8984" max="8984" width="6.58333333333333" style="436" customWidth="1"/>
    <col min="8985" max="8985" width="15.4166666666667" style="436" customWidth="1"/>
    <col min="8986" max="8986" width="7" style="436" customWidth="1"/>
    <col min="8987" max="8987" width="11.4166666666667" style="436" customWidth="1"/>
    <col min="8988" max="8994" width="8.58333333333333" style="436" hidden="1" customWidth="1"/>
    <col min="8995" max="9017" width="9" style="436" customWidth="1"/>
    <col min="9018" max="9211" width="8.58333333333333" style="436"/>
    <col min="9212" max="9212" width="4.5" style="436" customWidth="1"/>
    <col min="9213" max="9213" width="12.4166666666667" style="436" customWidth="1"/>
    <col min="9214" max="9214" width="27.5833333333333" style="436" customWidth="1"/>
    <col min="9215" max="9215" width="10.4166666666667" style="436" customWidth="1"/>
    <col min="9216" max="9216" width="18.5833333333333" style="436" customWidth="1"/>
    <col min="9217" max="9217" width="21" style="436" customWidth="1"/>
    <col min="9218" max="9221" width="8.08333333333333" style="436" customWidth="1"/>
    <col min="9222" max="9222" width="7" style="436" customWidth="1"/>
    <col min="9223" max="9223" width="7.41666666666667" style="436" customWidth="1"/>
    <col min="9224" max="9229" width="5.91666666666667" style="436" customWidth="1"/>
    <col min="9230" max="9230" width="14.0833333333333" style="436" customWidth="1"/>
    <col min="9231" max="9231" width="9.08333333333333" style="436" customWidth="1"/>
    <col min="9232" max="9233" width="15.4166666666667" style="436" customWidth="1"/>
    <col min="9234" max="9234" width="13.0833333333333" style="436" customWidth="1"/>
    <col min="9235" max="9236" width="11" style="436" customWidth="1"/>
    <col min="9237" max="9238" width="15.4166666666667" style="436" customWidth="1"/>
    <col min="9239" max="9239" width="14.9166666666667" style="436" customWidth="1"/>
    <col min="9240" max="9240" width="6.58333333333333" style="436" customWidth="1"/>
    <col min="9241" max="9241" width="15.4166666666667" style="436" customWidth="1"/>
    <col min="9242" max="9242" width="7" style="436" customWidth="1"/>
    <col min="9243" max="9243" width="11.4166666666667" style="436" customWidth="1"/>
    <col min="9244" max="9250" width="8.58333333333333" style="436" hidden="1" customWidth="1"/>
    <col min="9251" max="9273" width="9" style="436" customWidth="1"/>
    <col min="9274" max="9467" width="8.58333333333333" style="436"/>
    <col min="9468" max="9468" width="4.5" style="436" customWidth="1"/>
    <col min="9469" max="9469" width="12.4166666666667" style="436" customWidth="1"/>
    <col min="9470" max="9470" width="27.5833333333333" style="436" customWidth="1"/>
    <col min="9471" max="9471" width="10.4166666666667" style="436" customWidth="1"/>
    <col min="9472" max="9472" width="18.5833333333333" style="436" customWidth="1"/>
    <col min="9473" max="9473" width="21" style="436" customWidth="1"/>
    <col min="9474" max="9477" width="8.08333333333333" style="436" customWidth="1"/>
    <col min="9478" max="9478" width="7" style="436" customWidth="1"/>
    <col min="9479" max="9479" width="7.41666666666667" style="436" customWidth="1"/>
    <col min="9480" max="9485" width="5.91666666666667" style="436" customWidth="1"/>
    <col min="9486" max="9486" width="14.0833333333333" style="436" customWidth="1"/>
    <col min="9487" max="9487" width="9.08333333333333" style="436" customWidth="1"/>
    <col min="9488" max="9489" width="15.4166666666667" style="436" customWidth="1"/>
    <col min="9490" max="9490" width="13.0833333333333" style="436" customWidth="1"/>
    <col min="9491" max="9492" width="11" style="436" customWidth="1"/>
    <col min="9493" max="9494" width="15.4166666666667" style="436" customWidth="1"/>
    <col min="9495" max="9495" width="14.9166666666667" style="436" customWidth="1"/>
    <col min="9496" max="9496" width="6.58333333333333" style="436" customWidth="1"/>
    <col min="9497" max="9497" width="15.4166666666667" style="436" customWidth="1"/>
    <col min="9498" max="9498" width="7" style="436" customWidth="1"/>
    <col min="9499" max="9499" width="11.4166666666667" style="436" customWidth="1"/>
    <col min="9500" max="9506" width="8.58333333333333" style="436" hidden="1" customWidth="1"/>
    <col min="9507" max="9529" width="9" style="436" customWidth="1"/>
    <col min="9530" max="9723" width="8.58333333333333" style="436"/>
    <col min="9724" max="9724" width="4.5" style="436" customWidth="1"/>
    <col min="9725" max="9725" width="12.4166666666667" style="436" customWidth="1"/>
    <col min="9726" max="9726" width="27.5833333333333" style="436" customWidth="1"/>
    <col min="9727" max="9727" width="10.4166666666667" style="436" customWidth="1"/>
    <col min="9728" max="9728" width="18.5833333333333" style="436" customWidth="1"/>
    <col min="9729" max="9729" width="21" style="436" customWidth="1"/>
    <col min="9730" max="9733" width="8.08333333333333" style="436" customWidth="1"/>
    <col min="9734" max="9734" width="7" style="436" customWidth="1"/>
    <col min="9735" max="9735" width="7.41666666666667" style="436" customWidth="1"/>
    <col min="9736" max="9741" width="5.91666666666667" style="436" customWidth="1"/>
    <col min="9742" max="9742" width="14.0833333333333" style="436" customWidth="1"/>
    <col min="9743" max="9743" width="9.08333333333333" style="436" customWidth="1"/>
    <col min="9744" max="9745" width="15.4166666666667" style="436" customWidth="1"/>
    <col min="9746" max="9746" width="13.0833333333333" style="436" customWidth="1"/>
    <col min="9747" max="9748" width="11" style="436" customWidth="1"/>
    <col min="9749" max="9750" width="15.4166666666667" style="436" customWidth="1"/>
    <col min="9751" max="9751" width="14.9166666666667" style="436" customWidth="1"/>
    <col min="9752" max="9752" width="6.58333333333333" style="436" customWidth="1"/>
    <col min="9753" max="9753" width="15.4166666666667" style="436" customWidth="1"/>
    <col min="9754" max="9754" width="7" style="436" customWidth="1"/>
    <col min="9755" max="9755" width="11.4166666666667" style="436" customWidth="1"/>
    <col min="9756" max="9762" width="8.58333333333333" style="436" hidden="1" customWidth="1"/>
    <col min="9763" max="9785" width="9" style="436" customWidth="1"/>
    <col min="9786" max="9979" width="8.58333333333333" style="436"/>
    <col min="9980" max="9980" width="4.5" style="436" customWidth="1"/>
    <col min="9981" max="9981" width="12.4166666666667" style="436" customWidth="1"/>
    <col min="9982" max="9982" width="27.5833333333333" style="436" customWidth="1"/>
    <col min="9983" max="9983" width="10.4166666666667" style="436" customWidth="1"/>
    <col min="9984" max="9984" width="18.5833333333333" style="436" customWidth="1"/>
    <col min="9985" max="9985" width="21" style="436" customWidth="1"/>
    <col min="9986" max="9989" width="8.08333333333333" style="436" customWidth="1"/>
    <col min="9990" max="9990" width="7" style="436" customWidth="1"/>
    <col min="9991" max="9991" width="7.41666666666667" style="436" customWidth="1"/>
    <col min="9992" max="9997" width="5.91666666666667" style="436" customWidth="1"/>
    <col min="9998" max="9998" width="14.0833333333333" style="436" customWidth="1"/>
    <col min="9999" max="9999" width="9.08333333333333" style="436" customWidth="1"/>
    <col min="10000" max="10001" width="15.4166666666667" style="436" customWidth="1"/>
    <col min="10002" max="10002" width="13.0833333333333" style="436" customWidth="1"/>
    <col min="10003" max="10004" width="11" style="436" customWidth="1"/>
    <col min="10005" max="10006" width="15.4166666666667" style="436" customWidth="1"/>
    <col min="10007" max="10007" width="14.9166666666667" style="436" customWidth="1"/>
    <col min="10008" max="10008" width="6.58333333333333" style="436" customWidth="1"/>
    <col min="10009" max="10009" width="15.4166666666667" style="436" customWidth="1"/>
    <col min="10010" max="10010" width="7" style="436" customWidth="1"/>
    <col min="10011" max="10011" width="11.4166666666667" style="436" customWidth="1"/>
    <col min="10012" max="10018" width="8.58333333333333" style="436" hidden="1" customWidth="1"/>
    <col min="10019" max="10041" width="9" style="436" customWidth="1"/>
    <col min="10042" max="10235" width="8.58333333333333" style="436"/>
    <col min="10236" max="10236" width="4.5" style="436" customWidth="1"/>
    <col min="10237" max="10237" width="12.4166666666667" style="436" customWidth="1"/>
    <col min="10238" max="10238" width="27.5833333333333" style="436" customWidth="1"/>
    <col min="10239" max="10239" width="10.4166666666667" style="436" customWidth="1"/>
    <col min="10240" max="10240" width="18.5833333333333" style="436" customWidth="1"/>
    <col min="10241" max="10241" width="21" style="436" customWidth="1"/>
    <col min="10242" max="10245" width="8.08333333333333" style="436" customWidth="1"/>
    <col min="10246" max="10246" width="7" style="436" customWidth="1"/>
    <col min="10247" max="10247" width="7.41666666666667" style="436" customWidth="1"/>
    <col min="10248" max="10253" width="5.91666666666667" style="436" customWidth="1"/>
    <col min="10254" max="10254" width="14.0833333333333" style="436" customWidth="1"/>
    <col min="10255" max="10255" width="9.08333333333333" style="436" customWidth="1"/>
    <col min="10256" max="10257" width="15.4166666666667" style="436" customWidth="1"/>
    <col min="10258" max="10258" width="13.0833333333333" style="436" customWidth="1"/>
    <col min="10259" max="10260" width="11" style="436" customWidth="1"/>
    <col min="10261" max="10262" width="15.4166666666667" style="436" customWidth="1"/>
    <col min="10263" max="10263" width="14.9166666666667" style="436" customWidth="1"/>
    <col min="10264" max="10264" width="6.58333333333333" style="436" customWidth="1"/>
    <col min="10265" max="10265" width="15.4166666666667" style="436" customWidth="1"/>
    <col min="10266" max="10266" width="7" style="436" customWidth="1"/>
    <col min="10267" max="10267" width="11.4166666666667" style="436" customWidth="1"/>
    <col min="10268" max="10274" width="8.58333333333333" style="436" hidden="1" customWidth="1"/>
    <col min="10275" max="10297" width="9" style="436" customWidth="1"/>
    <col min="10298" max="10491" width="8.58333333333333" style="436"/>
    <col min="10492" max="10492" width="4.5" style="436" customWidth="1"/>
    <col min="10493" max="10493" width="12.4166666666667" style="436" customWidth="1"/>
    <col min="10494" max="10494" width="27.5833333333333" style="436" customWidth="1"/>
    <col min="10495" max="10495" width="10.4166666666667" style="436" customWidth="1"/>
    <col min="10496" max="10496" width="18.5833333333333" style="436" customWidth="1"/>
    <col min="10497" max="10497" width="21" style="436" customWidth="1"/>
    <col min="10498" max="10501" width="8.08333333333333" style="436" customWidth="1"/>
    <col min="10502" max="10502" width="7" style="436" customWidth="1"/>
    <col min="10503" max="10503" width="7.41666666666667" style="436" customWidth="1"/>
    <col min="10504" max="10509" width="5.91666666666667" style="436" customWidth="1"/>
    <col min="10510" max="10510" width="14.0833333333333" style="436" customWidth="1"/>
    <col min="10511" max="10511" width="9.08333333333333" style="436" customWidth="1"/>
    <col min="10512" max="10513" width="15.4166666666667" style="436" customWidth="1"/>
    <col min="10514" max="10514" width="13.0833333333333" style="436" customWidth="1"/>
    <col min="10515" max="10516" width="11" style="436" customWidth="1"/>
    <col min="10517" max="10518" width="15.4166666666667" style="436" customWidth="1"/>
    <col min="10519" max="10519" width="14.9166666666667" style="436" customWidth="1"/>
    <col min="10520" max="10520" width="6.58333333333333" style="436" customWidth="1"/>
    <col min="10521" max="10521" width="15.4166666666667" style="436" customWidth="1"/>
    <col min="10522" max="10522" width="7" style="436" customWidth="1"/>
    <col min="10523" max="10523" width="11.4166666666667" style="436" customWidth="1"/>
    <col min="10524" max="10530" width="8.58333333333333" style="436" hidden="1" customWidth="1"/>
    <col min="10531" max="10553" width="9" style="436" customWidth="1"/>
    <col min="10554" max="10747" width="8.58333333333333" style="436"/>
    <col min="10748" max="10748" width="4.5" style="436" customWidth="1"/>
    <col min="10749" max="10749" width="12.4166666666667" style="436" customWidth="1"/>
    <col min="10750" max="10750" width="27.5833333333333" style="436" customWidth="1"/>
    <col min="10751" max="10751" width="10.4166666666667" style="436" customWidth="1"/>
    <col min="10752" max="10752" width="18.5833333333333" style="436" customWidth="1"/>
    <col min="10753" max="10753" width="21" style="436" customWidth="1"/>
    <col min="10754" max="10757" width="8.08333333333333" style="436" customWidth="1"/>
    <col min="10758" max="10758" width="7" style="436" customWidth="1"/>
    <col min="10759" max="10759" width="7.41666666666667" style="436" customWidth="1"/>
    <col min="10760" max="10765" width="5.91666666666667" style="436" customWidth="1"/>
    <col min="10766" max="10766" width="14.0833333333333" style="436" customWidth="1"/>
    <col min="10767" max="10767" width="9.08333333333333" style="436" customWidth="1"/>
    <col min="10768" max="10769" width="15.4166666666667" style="436" customWidth="1"/>
    <col min="10770" max="10770" width="13.0833333333333" style="436" customWidth="1"/>
    <col min="10771" max="10772" width="11" style="436" customWidth="1"/>
    <col min="10773" max="10774" width="15.4166666666667" style="436" customWidth="1"/>
    <col min="10775" max="10775" width="14.9166666666667" style="436" customWidth="1"/>
    <col min="10776" max="10776" width="6.58333333333333" style="436" customWidth="1"/>
    <col min="10777" max="10777" width="15.4166666666667" style="436" customWidth="1"/>
    <col min="10778" max="10778" width="7" style="436" customWidth="1"/>
    <col min="10779" max="10779" width="11.4166666666667" style="436" customWidth="1"/>
    <col min="10780" max="10786" width="8.58333333333333" style="436" hidden="1" customWidth="1"/>
    <col min="10787" max="10809" width="9" style="436" customWidth="1"/>
    <col min="10810" max="11003" width="8.58333333333333" style="436"/>
    <col min="11004" max="11004" width="4.5" style="436" customWidth="1"/>
    <col min="11005" max="11005" width="12.4166666666667" style="436" customWidth="1"/>
    <col min="11006" max="11006" width="27.5833333333333" style="436" customWidth="1"/>
    <col min="11007" max="11007" width="10.4166666666667" style="436" customWidth="1"/>
    <col min="11008" max="11008" width="18.5833333333333" style="436" customWidth="1"/>
    <col min="11009" max="11009" width="21" style="436" customWidth="1"/>
    <col min="11010" max="11013" width="8.08333333333333" style="436" customWidth="1"/>
    <col min="11014" max="11014" width="7" style="436" customWidth="1"/>
    <col min="11015" max="11015" width="7.41666666666667" style="436" customWidth="1"/>
    <col min="11016" max="11021" width="5.91666666666667" style="436" customWidth="1"/>
    <col min="11022" max="11022" width="14.0833333333333" style="436" customWidth="1"/>
    <col min="11023" max="11023" width="9.08333333333333" style="436" customWidth="1"/>
    <col min="11024" max="11025" width="15.4166666666667" style="436" customWidth="1"/>
    <col min="11026" max="11026" width="13.0833333333333" style="436" customWidth="1"/>
    <col min="11027" max="11028" width="11" style="436" customWidth="1"/>
    <col min="11029" max="11030" width="15.4166666666667" style="436" customWidth="1"/>
    <col min="11031" max="11031" width="14.9166666666667" style="436" customWidth="1"/>
    <col min="11032" max="11032" width="6.58333333333333" style="436" customWidth="1"/>
    <col min="11033" max="11033" width="15.4166666666667" style="436" customWidth="1"/>
    <col min="11034" max="11034" width="7" style="436" customWidth="1"/>
    <col min="11035" max="11035" width="11.4166666666667" style="436" customWidth="1"/>
    <col min="11036" max="11042" width="8.58333333333333" style="436" hidden="1" customWidth="1"/>
    <col min="11043" max="11065" width="9" style="436" customWidth="1"/>
    <col min="11066" max="11259" width="8.58333333333333" style="436"/>
    <col min="11260" max="11260" width="4.5" style="436" customWidth="1"/>
    <col min="11261" max="11261" width="12.4166666666667" style="436" customWidth="1"/>
    <col min="11262" max="11262" width="27.5833333333333" style="436" customWidth="1"/>
    <col min="11263" max="11263" width="10.4166666666667" style="436" customWidth="1"/>
    <col min="11264" max="11264" width="18.5833333333333" style="436" customWidth="1"/>
    <col min="11265" max="11265" width="21" style="436" customWidth="1"/>
    <col min="11266" max="11269" width="8.08333333333333" style="436" customWidth="1"/>
    <col min="11270" max="11270" width="7" style="436" customWidth="1"/>
    <col min="11271" max="11271" width="7.41666666666667" style="436" customWidth="1"/>
    <col min="11272" max="11277" width="5.91666666666667" style="436" customWidth="1"/>
    <col min="11278" max="11278" width="14.0833333333333" style="436" customWidth="1"/>
    <col min="11279" max="11279" width="9.08333333333333" style="436" customWidth="1"/>
    <col min="11280" max="11281" width="15.4166666666667" style="436" customWidth="1"/>
    <col min="11282" max="11282" width="13.0833333333333" style="436" customWidth="1"/>
    <col min="11283" max="11284" width="11" style="436" customWidth="1"/>
    <col min="11285" max="11286" width="15.4166666666667" style="436" customWidth="1"/>
    <col min="11287" max="11287" width="14.9166666666667" style="436" customWidth="1"/>
    <col min="11288" max="11288" width="6.58333333333333" style="436" customWidth="1"/>
    <col min="11289" max="11289" width="15.4166666666667" style="436" customWidth="1"/>
    <col min="11290" max="11290" width="7" style="436" customWidth="1"/>
    <col min="11291" max="11291" width="11.4166666666667" style="436" customWidth="1"/>
    <col min="11292" max="11298" width="8.58333333333333" style="436" hidden="1" customWidth="1"/>
    <col min="11299" max="11321" width="9" style="436" customWidth="1"/>
    <col min="11322" max="11515" width="8.58333333333333" style="436"/>
    <col min="11516" max="11516" width="4.5" style="436" customWidth="1"/>
    <col min="11517" max="11517" width="12.4166666666667" style="436" customWidth="1"/>
    <col min="11518" max="11518" width="27.5833333333333" style="436" customWidth="1"/>
    <col min="11519" max="11519" width="10.4166666666667" style="436" customWidth="1"/>
    <col min="11520" max="11520" width="18.5833333333333" style="436" customWidth="1"/>
    <col min="11521" max="11521" width="21" style="436" customWidth="1"/>
    <col min="11522" max="11525" width="8.08333333333333" style="436" customWidth="1"/>
    <col min="11526" max="11526" width="7" style="436" customWidth="1"/>
    <col min="11527" max="11527" width="7.41666666666667" style="436" customWidth="1"/>
    <col min="11528" max="11533" width="5.91666666666667" style="436" customWidth="1"/>
    <col min="11534" max="11534" width="14.0833333333333" style="436" customWidth="1"/>
    <col min="11535" max="11535" width="9.08333333333333" style="436" customWidth="1"/>
    <col min="11536" max="11537" width="15.4166666666667" style="436" customWidth="1"/>
    <col min="11538" max="11538" width="13.0833333333333" style="436" customWidth="1"/>
    <col min="11539" max="11540" width="11" style="436" customWidth="1"/>
    <col min="11541" max="11542" width="15.4166666666667" style="436" customWidth="1"/>
    <col min="11543" max="11543" width="14.9166666666667" style="436" customWidth="1"/>
    <col min="11544" max="11544" width="6.58333333333333" style="436" customWidth="1"/>
    <col min="11545" max="11545" width="15.4166666666667" style="436" customWidth="1"/>
    <col min="11546" max="11546" width="7" style="436" customWidth="1"/>
    <col min="11547" max="11547" width="11.4166666666667" style="436" customWidth="1"/>
    <col min="11548" max="11554" width="8.58333333333333" style="436" hidden="1" customWidth="1"/>
    <col min="11555" max="11577" width="9" style="436" customWidth="1"/>
    <col min="11578" max="11771" width="8.58333333333333" style="436"/>
    <col min="11772" max="11772" width="4.5" style="436" customWidth="1"/>
    <col min="11773" max="11773" width="12.4166666666667" style="436" customWidth="1"/>
    <col min="11774" max="11774" width="27.5833333333333" style="436" customWidth="1"/>
    <col min="11775" max="11775" width="10.4166666666667" style="436" customWidth="1"/>
    <col min="11776" max="11776" width="18.5833333333333" style="436" customWidth="1"/>
    <col min="11777" max="11777" width="21" style="436" customWidth="1"/>
    <col min="11778" max="11781" width="8.08333333333333" style="436" customWidth="1"/>
    <col min="11782" max="11782" width="7" style="436" customWidth="1"/>
    <col min="11783" max="11783" width="7.41666666666667" style="436" customWidth="1"/>
    <col min="11784" max="11789" width="5.91666666666667" style="436" customWidth="1"/>
    <col min="11790" max="11790" width="14.0833333333333" style="436" customWidth="1"/>
    <col min="11791" max="11791" width="9.08333333333333" style="436" customWidth="1"/>
    <col min="11792" max="11793" width="15.4166666666667" style="436" customWidth="1"/>
    <col min="11794" max="11794" width="13.0833333333333" style="436" customWidth="1"/>
    <col min="11795" max="11796" width="11" style="436" customWidth="1"/>
    <col min="11797" max="11798" width="15.4166666666667" style="436" customWidth="1"/>
    <col min="11799" max="11799" width="14.9166666666667" style="436" customWidth="1"/>
    <col min="11800" max="11800" width="6.58333333333333" style="436" customWidth="1"/>
    <col min="11801" max="11801" width="15.4166666666667" style="436" customWidth="1"/>
    <col min="11802" max="11802" width="7" style="436" customWidth="1"/>
    <col min="11803" max="11803" width="11.4166666666667" style="436" customWidth="1"/>
    <col min="11804" max="11810" width="8.58333333333333" style="436" hidden="1" customWidth="1"/>
    <col min="11811" max="11833" width="9" style="436" customWidth="1"/>
    <col min="11834" max="12027" width="8.58333333333333" style="436"/>
    <col min="12028" max="12028" width="4.5" style="436" customWidth="1"/>
    <col min="12029" max="12029" width="12.4166666666667" style="436" customWidth="1"/>
    <col min="12030" max="12030" width="27.5833333333333" style="436" customWidth="1"/>
    <col min="12031" max="12031" width="10.4166666666667" style="436" customWidth="1"/>
    <col min="12032" max="12032" width="18.5833333333333" style="436" customWidth="1"/>
    <col min="12033" max="12033" width="21" style="436" customWidth="1"/>
    <col min="12034" max="12037" width="8.08333333333333" style="436" customWidth="1"/>
    <col min="12038" max="12038" width="7" style="436" customWidth="1"/>
    <col min="12039" max="12039" width="7.41666666666667" style="436" customWidth="1"/>
    <col min="12040" max="12045" width="5.91666666666667" style="436" customWidth="1"/>
    <col min="12046" max="12046" width="14.0833333333333" style="436" customWidth="1"/>
    <col min="12047" max="12047" width="9.08333333333333" style="436" customWidth="1"/>
    <col min="12048" max="12049" width="15.4166666666667" style="436" customWidth="1"/>
    <col min="12050" max="12050" width="13.0833333333333" style="436" customWidth="1"/>
    <col min="12051" max="12052" width="11" style="436" customWidth="1"/>
    <col min="12053" max="12054" width="15.4166666666667" style="436" customWidth="1"/>
    <col min="12055" max="12055" width="14.9166666666667" style="436" customWidth="1"/>
    <col min="12056" max="12056" width="6.58333333333333" style="436" customWidth="1"/>
    <col min="12057" max="12057" width="15.4166666666667" style="436" customWidth="1"/>
    <col min="12058" max="12058" width="7" style="436" customWidth="1"/>
    <col min="12059" max="12059" width="11.4166666666667" style="436" customWidth="1"/>
    <col min="12060" max="12066" width="8.58333333333333" style="436" hidden="1" customWidth="1"/>
    <col min="12067" max="12089" width="9" style="436" customWidth="1"/>
    <col min="12090" max="12283" width="8.58333333333333" style="436"/>
    <col min="12284" max="12284" width="4.5" style="436" customWidth="1"/>
    <col min="12285" max="12285" width="12.4166666666667" style="436" customWidth="1"/>
    <col min="12286" max="12286" width="27.5833333333333" style="436" customWidth="1"/>
    <col min="12287" max="12287" width="10.4166666666667" style="436" customWidth="1"/>
    <col min="12288" max="12288" width="18.5833333333333" style="436" customWidth="1"/>
    <col min="12289" max="12289" width="21" style="436" customWidth="1"/>
    <col min="12290" max="12293" width="8.08333333333333" style="436" customWidth="1"/>
    <col min="12294" max="12294" width="7" style="436" customWidth="1"/>
    <col min="12295" max="12295" width="7.41666666666667" style="436" customWidth="1"/>
    <col min="12296" max="12301" width="5.91666666666667" style="436" customWidth="1"/>
    <col min="12302" max="12302" width="14.0833333333333" style="436" customWidth="1"/>
    <col min="12303" max="12303" width="9.08333333333333" style="436" customWidth="1"/>
    <col min="12304" max="12305" width="15.4166666666667" style="436" customWidth="1"/>
    <col min="12306" max="12306" width="13.0833333333333" style="436" customWidth="1"/>
    <col min="12307" max="12308" width="11" style="436" customWidth="1"/>
    <col min="12309" max="12310" width="15.4166666666667" style="436" customWidth="1"/>
    <col min="12311" max="12311" width="14.9166666666667" style="436" customWidth="1"/>
    <col min="12312" max="12312" width="6.58333333333333" style="436" customWidth="1"/>
    <col min="12313" max="12313" width="15.4166666666667" style="436" customWidth="1"/>
    <col min="12314" max="12314" width="7" style="436" customWidth="1"/>
    <col min="12315" max="12315" width="11.4166666666667" style="436" customWidth="1"/>
    <col min="12316" max="12322" width="8.58333333333333" style="436" hidden="1" customWidth="1"/>
    <col min="12323" max="12345" width="9" style="436" customWidth="1"/>
    <col min="12346" max="12539" width="8.58333333333333" style="436"/>
    <col min="12540" max="12540" width="4.5" style="436" customWidth="1"/>
    <col min="12541" max="12541" width="12.4166666666667" style="436" customWidth="1"/>
    <col min="12542" max="12542" width="27.5833333333333" style="436" customWidth="1"/>
    <col min="12543" max="12543" width="10.4166666666667" style="436" customWidth="1"/>
    <col min="12544" max="12544" width="18.5833333333333" style="436" customWidth="1"/>
    <col min="12545" max="12545" width="21" style="436" customWidth="1"/>
    <col min="12546" max="12549" width="8.08333333333333" style="436" customWidth="1"/>
    <col min="12550" max="12550" width="7" style="436" customWidth="1"/>
    <col min="12551" max="12551" width="7.41666666666667" style="436" customWidth="1"/>
    <col min="12552" max="12557" width="5.91666666666667" style="436" customWidth="1"/>
    <col min="12558" max="12558" width="14.0833333333333" style="436" customWidth="1"/>
    <col min="12559" max="12559" width="9.08333333333333" style="436" customWidth="1"/>
    <col min="12560" max="12561" width="15.4166666666667" style="436" customWidth="1"/>
    <col min="12562" max="12562" width="13.0833333333333" style="436" customWidth="1"/>
    <col min="12563" max="12564" width="11" style="436" customWidth="1"/>
    <col min="12565" max="12566" width="15.4166666666667" style="436" customWidth="1"/>
    <col min="12567" max="12567" width="14.9166666666667" style="436" customWidth="1"/>
    <col min="12568" max="12568" width="6.58333333333333" style="436" customWidth="1"/>
    <col min="12569" max="12569" width="15.4166666666667" style="436" customWidth="1"/>
    <col min="12570" max="12570" width="7" style="436" customWidth="1"/>
    <col min="12571" max="12571" width="11.4166666666667" style="436" customWidth="1"/>
    <col min="12572" max="12578" width="8.58333333333333" style="436" hidden="1" customWidth="1"/>
    <col min="12579" max="12601" width="9" style="436" customWidth="1"/>
    <col min="12602" max="12795" width="8.58333333333333" style="436"/>
    <col min="12796" max="12796" width="4.5" style="436" customWidth="1"/>
    <col min="12797" max="12797" width="12.4166666666667" style="436" customWidth="1"/>
    <col min="12798" max="12798" width="27.5833333333333" style="436" customWidth="1"/>
    <col min="12799" max="12799" width="10.4166666666667" style="436" customWidth="1"/>
    <col min="12800" max="12800" width="18.5833333333333" style="436" customWidth="1"/>
    <col min="12801" max="12801" width="21" style="436" customWidth="1"/>
    <col min="12802" max="12805" width="8.08333333333333" style="436" customWidth="1"/>
    <col min="12806" max="12806" width="7" style="436" customWidth="1"/>
    <col min="12807" max="12807" width="7.41666666666667" style="436" customWidth="1"/>
    <col min="12808" max="12813" width="5.91666666666667" style="436" customWidth="1"/>
    <col min="12814" max="12814" width="14.0833333333333" style="436" customWidth="1"/>
    <col min="12815" max="12815" width="9.08333333333333" style="436" customWidth="1"/>
    <col min="12816" max="12817" width="15.4166666666667" style="436" customWidth="1"/>
    <col min="12818" max="12818" width="13.0833333333333" style="436" customWidth="1"/>
    <col min="12819" max="12820" width="11" style="436" customWidth="1"/>
    <col min="12821" max="12822" width="15.4166666666667" style="436" customWidth="1"/>
    <col min="12823" max="12823" width="14.9166666666667" style="436" customWidth="1"/>
    <col min="12824" max="12824" width="6.58333333333333" style="436" customWidth="1"/>
    <col min="12825" max="12825" width="15.4166666666667" style="436" customWidth="1"/>
    <col min="12826" max="12826" width="7" style="436" customWidth="1"/>
    <col min="12827" max="12827" width="11.4166666666667" style="436" customWidth="1"/>
    <col min="12828" max="12834" width="8.58333333333333" style="436" hidden="1" customWidth="1"/>
    <col min="12835" max="12857" width="9" style="436" customWidth="1"/>
    <col min="12858" max="13051" width="8.58333333333333" style="436"/>
    <col min="13052" max="13052" width="4.5" style="436" customWidth="1"/>
    <col min="13053" max="13053" width="12.4166666666667" style="436" customWidth="1"/>
    <col min="13054" max="13054" width="27.5833333333333" style="436" customWidth="1"/>
    <col min="13055" max="13055" width="10.4166666666667" style="436" customWidth="1"/>
    <col min="13056" max="13056" width="18.5833333333333" style="436" customWidth="1"/>
    <col min="13057" max="13057" width="21" style="436" customWidth="1"/>
    <col min="13058" max="13061" width="8.08333333333333" style="436" customWidth="1"/>
    <col min="13062" max="13062" width="7" style="436" customWidth="1"/>
    <col min="13063" max="13063" width="7.41666666666667" style="436" customWidth="1"/>
    <col min="13064" max="13069" width="5.91666666666667" style="436" customWidth="1"/>
    <col min="13070" max="13070" width="14.0833333333333" style="436" customWidth="1"/>
    <col min="13071" max="13071" width="9.08333333333333" style="436" customWidth="1"/>
    <col min="13072" max="13073" width="15.4166666666667" style="436" customWidth="1"/>
    <col min="13074" max="13074" width="13.0833333333333" style="436" customWidth="1"/>
    <col min="13075" max="13076" width="11" style="436" customWidth="1"/>
    <col min="13077" max="13078" width="15.4166666666667" style="436" customWidth="1"/>
    <col min="13079" max="13079" width="14.9166666666667" style="436" customWidth="1"/>
    <col min="13080" max="13080" width="6.58333333333333" style="436" customWidth="1"/>
    <col min="13081" max="13081" width="15.4166666666667" style="436" customWidth="1"/>
    <col min="13082" max="13082" width="7" style="436" customWidth="1"/>
    <col min="13083" max="13083" width="11.4166666666667" style="436" customWidth="1"/>
    <col min="13084" max="13090" width="8.58333333333333" style="436" hidden="1" customWidth="1"/>
    <col min="13091" max="13113" width="9" style="436" customWidth="1"/>
    <col min="13114" max="13307" width="8.58333333333333" style="436"/>
    <col min="13308" max="13308" width="4.5" style="436" customWidth="1"/>
    <col min="13309" max="13309" width="12.4166666666667" style="436" customWidth="1"/>
    <col min="13310" max="13310" width="27.5833333333333" style="436" customWidth="1"/>
    <col min="13311" max="13311" width="10.4166666666667" style="436" customWidth="1"/>
    <col min="13312" max="13312" width="18.5833333333333" style="436" customWidth="1"/>
    <col min="13313" max="13313" width="21" style="436" customWidth="1"/>
    <col min="13314" max="13317" width="8.08333333333333" style="436" customWidth="1"/>
    <col min="13318" max="13318" width="7" style="436" customWidth="1"/>
    <col min="13319" max="13319" width="7.41666666666667" style="436" customWidth="1"/>
    <col min="13320" max="13325" width="5.91666666666667" style="436" customWidth="1"/>
    <col min="13326" max="13326" width="14.0833333333333" style="436" customWidth="1"/>
    <col min="13327" max="13327" width="9.08333333333333" style="436" customWidth="1"/>
    <col min="13328" max="13329" width="15.4166666666667" style="436" customWidth="1"/>
    <col min="13330" max="13330" width="13.0833333333333" style="436" customWidth="1"/>
    <col min="13331" max="13332" width="11" style="436" customWidth="1"/>
    <col min="13333" max="13334" width="15.4166666666667" style="436" customWidth="1"/>
    <col min="13335" max="13335" width="14.9166666666667" style="436" customWidth="1"/>
    <col min="13336" max="13336" width="6.58333333333333" style="436" customWidth="1"/>
    <col min="13337" max="13337" width="15.4166666666667" style="436" customWidth="1"/>
    <col min="13338" max="13338" width="7" style="436" customWidth="1"/>
    <col min="13339" max="13339" width="11.4166666666667" style="436" customWidth="1"/>
    <col min="13340" max="13346" width="8.58333333333333" style="436" hidden="1" customWidth="1"/>
    <col min="13347" max="13369" width="9" style="436" customWidth="1"/>
    <col min="13370" max="13563" width="8.58333333333333" style="436"/>
    <col min="13564" max="13564" width="4.5" style="436" customWidth="1"/>
    <col min="13565" max="13565" width="12.4166666666667" style="436" customWidth="1"/>
    <col min="13566" max="13566" width="27.5833333333333" style="436" customWidth="1"/>
    <col min="13567" max="13567" width="10.4166666666667" style="436" customWidth="1"/>
    <col min="13568" max="13568" width="18.5833333333333" style="436" customWidth="1"/>
    <col min="13569" max="13569" width="21" style="436" customWidth="1"/>
    <col min="13570" max="13573" width="8.08333333333333" style="436" customWidth="1"/>
    <col min="13574" max="13574" width="7" style="436" customWidth="1"/>
    <col min="13575" max="13575" width="7.41666666666667" style="436" customWidth="1"/>
    <col min="13576" max="13581" width="5.91666666666667" style="436" customWidth="1"/>
    <col min="13582" max="13582" width="14.0833333333333" style="436" customWidth="1"/>
    <col min="13583" max="13583" width="9.08333333333333" style="436" customWidth="1"/>
    <col min="13584" max="13585" width="15.4166666666667" style="436" customWidth="1"/>
    <col min="13586" max="13586" width="13.0833333333333" style="436" customWidth="1"/>
    <col min="13587" max="13588" width="11" style="436" customWidth="1"/>
    <col min="13589" max="13590" width="15.4166666666667" style="436" customWidth="1"/>
    <col min="13591" max="13591" width="14.9166666666667" style="436" customWidth="1"/>
    <col min="13592" max="13592" width="6.58333333333333" style="436" customWidth="1"/>
    <col min="13593" max="13593" width="15.4166666666667" style="436" customWidth="1"/>
    <col min="13594" max="13594" width="7" style="436" customWidth="1"/>
    <col min="13595" max="13595" width="11.4166666666667" style="436" customWidth="1"/>
    <col min="13596" max="13602" width="8.58333333333333" style="436" hidden="1" customWidth="1"/>
    <col min="13603" max="13625" width="9" style="436" customWidth="1"/>
    <col min="13626" max="13819" width="8.58333333333333" style="436"/>
    <col min="13820" max="13820" width="4.5" style="436" customWidth="1"/>
    <col min="13821" max="13821" width="12.4166666666667" style="436" customWidth="1"/>
    <col min="13822" max="13822" width="27.5833333333333" style="436" customWidth="1"/>
    <col min="13823" max="13823" width="10.4166666666667" style="436" customWidth="1"/>
    <col min="13824" max="13824" width="18.5833333333333" style="436" customWidth="1"/>
    <col min="13825" max="13825" width="21" style="436" customWidth="1"/>
    <col min="13826" max="13829" width="8.08333333333333" style="436" customWidth="1"/>
    <col min="13830" max="13830" width="7" style="436" customWidth="1"/>
    <col min="13831" max="13831" width="7.41666666666667" style="436" customWidth="1"/>
    <col min="13832" max="13837" width="5.91666666666667" style="436" customWidth="1"/>
    <col min="13838" max="13838" width="14.0833333333333" style="436" customWidth="1"/>
    <col min="13839" max="13839" width="9.08333333333333" style="436" customWidth="1"/>
    <col min="13840" max="13841" width="15.4166666666667" style="436" customWidth="1"/>
    <col min="13842" max="13842" width="13.0833333333333" style="436" customWidth="1"/>
    <col min="13843" max="13844" width="11" style="436" customWidth="1"/>
    <col min="13845" max="13846" width="15.4166666666667" style="436" customWidth="1"/>
    <col min="13847" max="13847" width="14.9166666666667" style="436" customWidth="1"/>
    <col min="13848" max="13848" width="6.58333333333333" style="436" customWidth="1"/>
    <col min="13849" max="13849" width="15.4166666666667" style="436" customWidth="1"/>
    <col min="13850" max="13850" width="7" style="436" customWidth="1"/>
    <col min="13851" max="13851" width="11.4166666666667" style="436" customWidth="1"/>
    <col min="13852" max="13858" width="8.58333333333333" style="436" hidden="1" customWidth="1"/>
    <col min="13859" max="13881" width="9" style="436" customWidth="1"/>
    <col min="13882" max="14075" width="8.58333333333333" style="436"/>
    <col min="14076" max="14076" width="4.5" style="436" customWidth="1"/>
    <col min="14077" max="14077" width="12.4166666666667" style="436" customWidth="1"/>
    <col min="14078" max="14078" width="27.5833333333333" style="436" customWidth="1"/>
    <col min="14079" max="14079" width="10.4166666666667" style="436" customWidth="1"/>
    <col min="14080" max="14080" width="18.5833333333333" style="436" customWidth="1"/>
    <col min="14081" max="14081" width="21" style="436" customWidth="1"/>
    <col min="14082" max="14085" width="8.08333333333333" style="436" customWidth="1"/>
    <col min="14086" max="14086" width="7" style="436" customWidth="1"/>
    <col min="14087" max="14087" width="7.41666666666667" style="436" customWidth="1"/>
    <col min="14088" max="14093" width="5.91666666666667" style="436" customWidth="1"/>
    <col min="14094" max="14094" width="14.0833333333333" style="436" customWidth="1"/>
    <col min="14095" max="14095" width="9.08333333333333" style="436" customWidth="1"/>
    <col min="14096" max="14097" width="15.4166666666667" style="436" customWidth="1"/>
    <col min="14098" max="14098" width="13.0833333333333" style="436" customWidth="1"/>
    <col min="14099" max="14100" width="11" style="436" customWidth="1"/>
    <col min="14101" max="14102" width="15.4166666666667" style="436" customWidth="1"/>
    <col min="14103" max="14103" width="14.9166666666667" style="436" customWidth="1"/>
    <col min="14104" max="14104" width="6.58333333333333" style="436" customWidth="1"/>
    <col min="14105" max="14105" width="15.4166666666667" style="436" customWidth="1"/>
    <col min="14106" max="14106" width="7" style="436" customWidth="1"/>
    <col min="14107" max="14107" width="11.4166666666667" style="436" customWidth="1"/>
    <col min="14108" max="14114" width="8.58333333333333" style="436" hidden="1" customWidth="1"/>
    <col min="14115" max="14137" width="9" style="436" customWidth="1"/>
    <col min="14138" max="14331" width="8.58333333333333" style="436"/>
    <col min="14332" max="14332" width="4.5" style="436" customWidth="1"/>
    <col min="14333" max="14333" width="12.4166666666667" style="436" customWidth="1"/>
    <col min="14334" max="14334" width="27.5833333333333" style="436" customWidth="1"/>
    <col min="14335" max="14335" width="10.4166666666667" style="436" customWidth="1"/>
    <col min="14336" max="14336" width="18.5833333333333" style="436" customWidth="1"/>
    <col min="14337" max="14337" width="21" style="436" customWidth="1"/>
    <col min="14338" max="14341" width="8.08333333333333" style="436" customWidth="1"/>
    <col min="14342" max="14342" width="7" style="436" customWidth="1"/>
    <col min="14343" max="14343" width="7.41666666666667" style="436" customWidth="1"/>
    <col min="14344" max="14349" width="5.91666666666667" style="436" customWidth="1"/>
    <col min="14350" max="14350" width="14.0833333333333" style="436" customWidth="1"/>
    <col min="14351" max="14351" width="9.08333333333333" style="436" customWidth="1"/>
    <col min="14352" max="14353" width="15.4166666666667" style="436" customWidth="1"/>
    <col min="14354" max="14354" width="13.0833333333333" style="436" customWidth="1"/>
    <col min="14355" max="14356" width="11" style="436" customWidth="1"/>
    <col min="14357" max="14358" width="15.4166666666667" style="436" customWidth="1"/>
    <col min="14359" max="14359" width="14.9166666666667" style="436" customWidth="1"/>
    <col min="14360" max="14360" width="6.58333333333333" style="436" customWidth="1"/>
    <col min="14361" max="14361" width="15.4166666666667" style="436" customWidth="1"/>
    <col min="14362" max="14362" width="7" style="436" customWidth="1"/>
    <col min="14363" max="14363" width="11.4166666666667" style="436" customWidth="1"/>
    <col min="14364" max="14370" width="8.58333333333333" style="436" hidden="1" customWidth="1"/>
    <col min="14371" max="14393" width="9" style="436" customWidth="1"/>
    <col min="14394" max="14587" width="8.58333333333333" style="436"/>
    <col min="14588" max="14588" width="4.5" style="436" customWidth="1"/>
    <col min="14589" max="14589" width="12.4166666666667" style="436" customWidth="1"/>
    <col min="14590" max="14590" width="27.5833333333333" style="436" customWidth="1"/>
    <col min="14591" max="14591" width="10.4166666666667" style="436" customWidth="1"/>
    <col min="14592" max="14592" width="18.5833333333333" style="436" customWidth="1"/>
    <col min="14593" max="14593" width="21" style="436" customWidth="1"/>
    <col min="14594" max="14597" width="8.08333333333333" style="436" customWidth="1"/>
    <col min="14598" max="14598" width="7" style="436" customWidth="1"/>
    <col min="14599" max="14599" width="7.41666666666667" style="436" customWidth="1"/>
    <col min="14600" max="14605" width="5.91666666666667" style="436" customWidth="1"/>
    <col min="14606" max="14606" width="14.0833333333333" style="436" customWidth="1"/>
    <col min="14607" max="14607" width="9.08333333333333" style="436" customWidth="1"/>
    <col min="14608" max="14609" width="15.4166666666667" style="436" customWidth="1"/>
    <col min="14610" max="14610" width="13.0833333333333" style="436" customWidth="1"/>
    <col min="14611" max="14612" width="11" style="436" customWidth="1"/>
    <col min="14613" max="14614" width="15.4166666666667" style="436" customWidth="1"/>
    <col min="14615" max="14615" width="14.9166666666667" style="436" customWidth="1"/>
    <col min="14616" max="14616" width="6.58333333333333" style="436" customWidth="1"/>
    <col min="14617" max="14617" width="15.4166666666667" style="436" customWidth="1"/>
    <col min="14618" max="14618" width="7" style="436" customWidth="1"/>
    <col min="14619" max="14619" width="11.4166666666667" style="436" customWidth="1"/>
    <col min="14620" max="14626" width="8.58333333333333" style="436" hidden="1" customWidth="1"/>
    <col min="14627" max="14649" width="9" style="436" customWidth="1"/>
    <col min="14650" max="14843" width="8.58333333333333" style="436"/>
    <col min="14844" max="14844" width="4.5" style="436" customWidth="1"/>
    <col min="14845" max="14845" width="12.4166666666667" style="436" customWidth="1"/>
    <col min="14846" max="14846" width="27.5833333333333" style="436" customWidth="1"/>
    <col min="14847" max="14847" width="10.4166666666667" style="436" customWidth="1"/>
    <col min="14848" max="14848" width="18.5833333333333" style="436" customWidth="1"/>
    <col min="14849" max="14849" width="21" style="436" customWidth="1"/>
    <col min="14850" max="14853" width="8.08333333333333" style="436" customWidth="1"/>
    <col min="14854" max="14854" width="7" style="436" customWidth="1"/>
    <col min="14855" max="14855" width="7.41666666666667" style="436" customWidth="1"/>
    <col min="14856" max="14861" width="5.91666666666667" style="436" customWidth="1"/>
    <col min="14862" max="14862" width="14.0833333333333" style="436" customWidth="1"/>
    <col min="14863" max="14863" width="9.08333333333333" style="436" customWidth="1"/>
    <col min="14864" max="14865" width="15.4166666666667" style="436" customWidth="1"/>
    <col min="14866" max="14866" width="13.0833333333333" style="436" customWidth="1"/>
    <col min="14867" max="14868" width="11" style="436" customWidth="1"/>
    <col min="14869" max="14870" width="15.4166666666667" style="436" customWidth="1"/>
    <col min="14871" max="14871" width="14.9166666666667" style="436" customWidth="1"/>
    <col min="14872" max="14872" width="6.58333333333333" style="436" customWidth="1"/>
    <col min="14873" max="14873" width="15.4166666666667" style="436" customWidth="1"/>
    <col min="14874" max="14874" width="7" style="436" customWidth="1"/>
    <col min="14875" max="14875" width="11.4166666666667" style="436" customWidth="1"/>
    <col min="14876" max="14882" width="8.58333333333333" style="436" hidden="1" customWidth="1"/>
    <col min="14883" max="14905" width="9" style="436" customWidth="1"/>
    <col min="14906" max="15099" width="8.58333333333333" style="436"/>
    <col min="15100" max="15100" width="4.5" style="436" customWidth="1"/>
    <col min="15101" max="15101" width="12.4166666666667" style="436" customWidth="1"/>
    <col min="15102" max="15102" width="27.5833333333333" style="436" customWidth="1"/>
    <col min="15103" max="15103" width="10.4166666666667" style="436" customWidth="1"/>
    <col min="15104" max="15104" width="18.5833333333333" style="436" customWidth="1"/>
    <col min="15105" max="15105" width="21" style="436" customWidth="1"/>
    <col min="15106" max="15109" width="8.08333333333333" style="436" customWidth="1"/>
    <col min="15110" max="15110" width="7" style="436" customWidth="1"/>
    <col min="15111" max="15111" width="7.41666666666667" style="436" customWidth="1"/>
    <col min="15112" max="15117" width="5.91666666666667" style="436" customWidth="1"/>
    <col min="15118" max="15118" width="14.0833333333333" style="436" customWidth="1"/>
    <col min="15119" max="15119" width="9.08333333333333" style="436" customWidth="1"/>
    <col min="15120" max="15121" width="15.4166666666667" style="436" customWidth="1"/>
    <col min="15122" max="15122" width="13.0833333333333" style="436" customWidth="1"/>
    <col min="15123" max="15124" width="11" style="436" customWidth="1"/>
    <col min="15125" max="15126" width="15.4166666666667" style="436" customWidth="1"/>
    <col min="15127" max="15127" width="14.9166666666667" style="436" customWidth="1"/>
    <col min="15128" max="15128" width="6.58333333333333" style="436" customWidth="1"/>
    <col min="15129" max="15129" width="15.4166666666667" style="436" customWidth="1"/>
    <col min="15130" max="15130" width="7" style="436" customWidth="1"/>
    <col min="15131" max="15131" width="11.4166666666667" style="436" customWidth="1"/>
    <col min="15132" max="15138" width="8.58333333333333" style="436" hidden="1" customWidth="1"/>
    <col min="15139" max="15161" width="9" style="436" customWidth="1"/>
    <col min="15162" max="15355" width="8.58333333333333" style="436"/>
    <col min="15356" max="15356" width="4.5" style="436" customWidth="1"/>
    <col min="15357" max="15357" width="12.4166666666667" style="436" customWidth="1"/>
    <col min="15358" max="15358" width="27.5833333333333" style="436" customWidth="1"/>
    <col min="15359" max="15359" width="10.4166666666667" style="436" customWidth="1"/>
    <col min="15360" max="15360" width="18.5833333333333" style="436" customWidth="1"/>
    <col min="15361" max="15361" width="21" style="436" customWidth="1"/>
    <col min="15362" max="15365" width="8.08333333333333" style="436" customWidth="1"/>
    <col min="15366" max="15366" width="7" style="436" customWidth="1"/>
    <col min="15367" max="15367" width="7.41666666666667" style="436" customWidth="1"/>
    <col min="15368" max="15373" width="5.91666666666667" style="436" customWidth="1"/>
    <col min="15374" max="15374" width="14.0833333333333" style="436" customWidth="1"/>
    <col min="15375" max="15375" width="9.08333333333333" style="436" customWidth="1"/>
    <col min="15376" max="15377" width="15.4166666666667" style="436" customWidth="1"/>
    <col min="15378" max="15378" width="13.0833333333333" style="436" customWidth="1"/>
    <col min="15379" max="15380" width="11" style="436" customWidth="1"/>
    <col min="15381" max="15382" width="15.4166666666667" style="436" customWidth="1"/>
    <col min="15383" max="15383" width="14.9166666666667" style="436" customWidth="1"/>
    <col min="15384" max="15384" width="6.58333333333333" style="436" customWidth="1"/>
    <col min="15385" max="15385" width="15.4166666666667" style="436" customWidth="1"/>
    <col min="15386" max="15386" width="7" style="436" customWidth="1"/>
    <col min="15387" max="15387" width="11.4166666666667" style="436" customWidth="1"/>
    <col min="15388" max="15394" width="8.58333333333333" style="436" hidden="1" customWidth="1"/>
    <col min="15395" max="15417" width="9" style="436" customWidth="1"/>
    <col min="15418" max="15611" width="8.58333333333333" style="436"/>
    <col min="15612" max="15612" width="4.5" style="436" customWidth="1"/>
    <col min="15613" max="15613" width="12.4166666666667" style="436" customWidth="1"/>
    <col min="15614" max="15614" width="27.5833333333333" style="436" customWidth="1"/>
    <col min="15615" max="15615" width="10.4166666666667" style="436" customWidth="1"/>
    <col min="15616" max="15616" width="18.5833333333333" style="436" customWidth="1"/>
    <col min="15617" max="15617" width="21" style="436" customWidth="1"/>
    <col min="15618" max="15621" width="8.08333333333333" style="436" customWidth="1"/>
    <col min="15622" max="15622" width="7" style="436" customWidth="1"/>
    <col min="15623" max="15623" width="7.41666666666667" style="436" customWidth="1"/>
    <col min="15624" max="15629" width="5.91666666666667" style="436" customWidth="1"/>
    <col min="15630" max="15630" width="14.0833333333333" style="436" customWidth="1"/>
    <col min="15631" max="15631" width="9.08333333333333" style="436" customWidth="1"/>
    <col min="15632" max="15633" width="15.4166666666667" style="436" customWidth="1"/>
    <col min="15634" max="15634" width="13.0833333333333" style="436" customWidth="1"/>
    <col min="15635" max="15636" width="11" style="436" customWidth="1"/>
    <col min="15637" max="15638" width="15.4166666666667" style="436" customWidth="1"/>
    <col min="15639" max="15639" width="14.9166666666667" style="436" customWidth="1"/>
    <col min="15640" max="15640" width="6.58333333333333" style="436" customWidth="1"/>
    <col min="15641" max="15641" width="15.4166666666667" style="436" customWidth="1"/>
    <col min="15642" max="15642" width="7" style="436" customWidth="1"/>
    <col min="15643" max="15643" width="11.4166666666667" style="436" customWidth="1"/>
    <col min="15644" max="15650" width="8.58333333333333" style="436" hidden="1" customWidth="1"/>
    <col min="15651" max="15673" width="9" style="436" customWidth="1"/>
    <col min="15674" max="15867" width="8.58333333333333" style="436"/>
    <col min="15868" max="15868" width="4.5" style="436" customWidth="1"/>
    <col min="15869" max="15869" width="12.4166666666667" style="436" customWidth="1"/>
    <col min="15870" max="15870" width="27.5833333333333" style="436" customWidth="1"/>
    <col min="15871" max="15871" width="10.4166666666667" style="436" customWidth="1"/>
    <col min="15872" max="15872" width="18.5833333333333" style="436" customWidth="1"/>
    <col min="15873" max="15873" width="21" style="436" customWidth="1"/>
    <col min="15874" max="15877" width="8.08333333333333" style="436" customWidth="1"/>
    <col min="15878" max="15878" width="7" style="436" customWidth="1"/>
    <col min="15879" max="15879" width="7.41666666666667" style="436" customWidth="1"/>
    <col min="15880" max="15885" width="5.91666666666667" style="436" customWidth="1"/>
    <col min="15886" max="15886" width="14.0833333333333" style="436" customWidth="1"/>
    <col min="15887" max="15887" width="9.08333333333333" style="436" customWidth="1"/>
    <col min="15888" max="15889" width="15.4166666666667" style="436" customWidth="1"/>
    <col min="15890" max="15890" width="13.0833333333333" style="436" customWidth="1"/>
    <col min="15891" max="15892" width="11" style="436" customWidth="1"/>
    <col min="15893" max="15894" width="15.4166666666667" style="436" customWidth="1"/>
    <col min="15895" max="15895" width="14.9166666666667" style="436" customWidth="1"/>
    <col min="15896" max="15896" width="6.58333333333333" style="436" customWidth="1"/>
    <col min="15897" max="15897" width="15.4166666666667" style="436" customWidth="1"/>
    <col min="15898" max="15898" width="7" style="436" customWidth="1"/>
    <col min="15899" max="15899" width="11.4166666666667" style="436" customWidth="1"/>
    <col min="15900" max="15906" width="8.58333333333333" style="436" hidden="1" customWidth="1"/>
    <col min="15907" max="15929" width="9" style="436" customWidth="1"/>
    <col min="15930" max="16123" width="8.58333333333333" style="436"/>
    <col min="16124" max="16124" width="4.5" style="436" customWidth="1"/>
    <col min="16125" max="16125" width="12.4166666666667" style="436" customWidth="1"/>
    <col min="16126" max="16126" width="27.5833333333333" style="436" customWidth="1"/>
    <col min="16127" max="16127" width="10.4166666666667" style="436" customWidth="1"/>
    <col min="16128" max="16128" width="18.5833333333333" style="436" customWidth="1"/>
    <col min="16129" max="16129" width="21" style="436" customWidth="1"/>
    <col min="16130" max="16133" width="8.08333333333333" style="436" customWidth="1"/>
    <col min="16134" max="16134" width="7" style="436" customWidth="1"/>
    <col min="16135" max="16135" width="7.41666666666667" style="436" customWidth="1"/>
    <col min="16136" max="16141" width="5.91666666666667" style="436" customWidth="1"/>
    <col min="16142" max="16142" width="14.0833333333333" style="436" customWidth="1"/>
    <col min="16143" max="16143" width="9.08333333333333" style="436" customWidth="1"/>
    <col min="16144" max="16145" width="15.4166666666667" style="436" customWidth="1"/>
    <col min="16146" max="16146" width="13.0833333333333" style="436" customWidth="1"/>
    <col min="16147" max="16148" width="11" style="436" customWidth="1"/>
    <col min="16149" max="16150" width="15.4166666666667" style="436" customWidth="1"/>
    <col min="16151" max="16151" width="14.9166666666667" style="436" customWidth="1"/>
    <col min="16152" max="16152" width="6.58333333333333" style="436" customWidth="1"/>
    <col min="16153" max="16153" width="15.4166666666667" style="436" customWidth="1"/>
    <col min="16154" max="16154" width="7" style="436" customWidth="1"/>
    <col min="16155" max="16155" width="11.4166666666667" style="436" customWidth="1"/>
    <col min="16156" max="16162" width="8.58333333333333" style="436" hidden="1" customWidth="1"/>
    <col min="16163" max="16185" width="9" style="436" customWidth="1"/>
    <col min="16186" max="16384" width="8.58333333333333" style="436"/>
  </cols>
  <sheetData>
    <row r="1" spans="1:32">
      <c r="A1" s="438" t="s">
        <v>118</v>
      </c>
      <c r="B1" s="439" t="s">
        <v>1025</v>
      </c>
      <c r="D1" s="434"/>
      <c r="E1" s="434"/>
      <c r="F1" s="434"/>
      <c r="G1" s="434"/>
      <c r="H1" s="434"/>
      <c r="I1" s="434"/>
      <c r="J1" s="434"/>
      <c r="K1" s="434"/>
      <c r="L1" s="434"/>
      <c r="M1" s="434"/>
      <c r="N1" s="434"/>
      <c r="O1" s="434"/>
      <c r="P1" s="434"/>
      <c r="Q1" s="434"/>
      <c r="R1" s="434"/>
      <c r="S1" s="434"/>
      <c r="T1" s="459"/>
      <c r="U1" s="434"/>
      <c r="V1" s="434"/>
      <c r="W1" s="434"/>
      <c r="X1" s="434"/>
      <c r="Y1" s="434"/>
      <c r="Z1" s="434"/>
      <c r="AA1" s="434"/>
      <c r="AB1" s="434"/>
      <c r="AC1" s="434"/>
      <c r="AD1" s="434"/>
      <c r="AE1" s="434"/>
      <c r="AF1" s="434"/>
    </row>
    <row r="2" s="433" customFormat="1" ht="30" customHeight="1" spans="1:32">
      <c r="A2" s="440" t="s">
        <v>1286</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row>
    <row r="3" ht="14.25" customHeight="1" spans="1:32">
      <c r="A3" s="441" t="str">
        <f>CONCATENATE(封面!D9,封面!F9,封面!G9,封面!H9,封面!I9,封面!J9,封面!K9)</f>
        <v>评估基准日：2023年9月30日</v>
      </c>
      <c r="B3" s="441"/>
      <c r="C3" s="441"/>
      <c r="D3" s="441"/>
      <c r="E3" s="441"/>
      <c r="F3" s="441"/>
      <c r="G3" s="441"/>
      <c r="H3" s="441"/>
      <c r="I3" s="441"/>
      <c r="J3" s="441"/>
      <c r="K3" s="441"/>
      <c r="L3" s="441"/>
      <c r="M3" s="441"/>
      <c r="N3" s="441"/>
      <c r="O3" s="441"/>
      <c r="P3" s="441"/>
      <c r="Q3" s="441"/>
      <c r="R3" s="441"/>
      <c r="S3" s="441"/>
      <c r="T3" s="435"/>
      <c r="U3" s="435"/>
      <c r="V3" s="435"/>
      <c r="W3" s="435"/>
      <c r="X3" s="435"/>
      <c r="Y3" s="435"/>
      <c r="Z3" s="435"/>
      <c r="AA3" s="435"/>
      <c r="AB3" s="435"/>
      <c r="AC3" s="435"/>
      <c r="AD3" s="435"/>
      <c r="AE3" s="435"/>
      <c r="AF3" s="435"/>
    </row>
    <row r="4" customHeight="1" spans="1:32">
      <c r="A4" s="442" t="str">
        <f>封面!D7&amp;封面!F7</f>
        <v>产权持有人：杭州汽轮新能源有限公司</v>
      </c>
      <c r="B4" s="442"/>
      <c r="K4" s="456"/>
      <c r="L4" s="456"/>
      <c r="M4" s="456"/>
      <c r="N4" s="456"/>
      <c r="O4" s="456"/>
      <c r="P4" s="456"/>
      <c r="Q4" s="456"/>
      <c r="R4" s="456"/>
      <c r="S4" s="456"/>
      <c r="T4" s="460"/>
      <c r="AF4" s="456" t="s">
        <v>1027</v>
      </c>
    </row>
    <row r="5" s="434" customFormat="1" ht="30" customHeight="1" spans="1:35">
      <c r="A5" s="443" t="s">
        <v>1063</v>
      </c>
      <c r="B5" s="444" t="s">
        <v>1140</v>
      </c>
      <c r="C5" s="445" t="s">
        <v>1287</v>
      </c>
      <c r="D5" s="446" t="s">
        <v>1288</v>
      </c>
      <c r="E5" s="447" t="s">
        <v>1189</v>
      </c>
      <c r="F5" s="447" t="s">
        <v>1199</v>
      </c>
      <c r="G5" s="446" t="s">
        <v>1289</v>
      </c>
      <c r="H5" s="447" t="s">
        <v>1290</v>
      </c>
      <c r="I5" s="444" t="s">
        <v>1291</v>
      </c>
      <c r="J5" s="444" t="s">
        <v>1292</v>
      </c>
      <c r="K5" s="447" t="s">
        <v>1293</v>
      </c>
      <c r="L5" s="444" t="s">
        <v>1294</v>
      </c>
      <c r="M5" s="444" t="s">
        <v>1295</v>
      </c>
      <c r="N5" s="444" t="s">
        <v>1296</v>
      </c>
      <c r="O5" s="447" t="s">
        <v>1297</v>
      </c>
      <c r="P5" s="447" t="s">
        <v>1298</v>
      </c>
      <c r="Q5" s="447" t="s">
        <v>1299</v>
      </c>
      <c r="R5" s="447" t="s">
        <v>1300</v>
      </c>
      <c r="S5" s="447" t="s">
        <v>1301</v>
      </c>
      <c r="T5" s="461" t="s">
        <v>1302</v>
      </c>
      <c r="U5" s="462" t="s">
        <v>1044</v>
      </c>
      <c r="V5" s="463"/>
      <c r="W5" s="464"/>
      <c r="X5" s="462" t="s">
        <v>292</v>
      </c>
      <c r="Y5" s="464"/>
      <c r="Z5" s="468" t="s">
        <v>1047</v>
      </c>
      <c r="AA5" s="468"/>
      <c r="AB5" s="468" t="s">
        <v>1048</v>
      </c>
      <c r="AC5" s="468"/>
      <c r="AD5" s="468"/>
      <c r="AE5" s="468" t="s">
        <v>293</v>
      </c>
      <c r="AF5" s="468" t="s">
        <v>1050</v>
      </c>
      <c r="AG5" s="468" t="s">
        <v>1303</v>
      </c>
      <c r="AI5" s="435"/>
    </row>
    <row r="6" s="435" customFormat="1" ht="29.25" customHeight="1" spans="1:33">
      <c r="A6" s="443"/>
      <c r="B6" s="448"/>
      <c r="C6" s="443"/>
      <c r="D6" s="443"/>
      <c r="E6" s="449"/>
      <c r="F6" s="449"/>
      <c r="G6" s="443"/>
      <c r="H6" s="449"/>
      <c r="I6" s="448"/>
      <c r="J6" s="448"/>
      <c r="K6" s="448"/>
      <c r="L6" s="448"/>
      <c r="M6" s="448"/>
      <c r="N6" s="448"/>
      <c r="O6" s="448"/>
      <c r="P6" s="448"/>
      <c r="Q6" s="448"/>
      <c r="R6" s="449"/>
      <c r="S6" s="449"/>
      <c r="T6" s="465"/>
      <c r="U6" s="443" t="s">
        <v>1304</v>
      </c>
      <c r="V6" s="443" t="s">
        <v>1305</v>
      </c>
      <c r="W6" s="443" t="s">
        <v>1306</v>
      </c>
      <c r="X6" s="443" t="s">
        <v>1304</v>
      </c>
      <c r="Y6" s="443" t="s">
        <v>1305</v>
      </c>
      <c r="Z6" s="443" t="s">
        <v>1304</v>
      </c>
      <c r="AA6" s="443" t="s">
        <v>1305</v>
      </c>
      <c r="AB6" s="443" t="s">
        <v>1304</v>
      </c>
      <c r="AC6" s="443" t="s">
        <v>1014</v>
      </c>
      <c r="AD6" s="443" t="s">
        <v>1305</v>
      </c>
      <c r="AE6" s="443"/>
      <c r="AF6" s="443"/>
      <c r="AG6" s="468"/>
    </row>
    <row r="7" s="435" customFormat="1" ht="18" customHeight="1" spans="1:35">
      <c r="A7" s="443"/>
      <c r="B7" s="448"/>
      <c r="C7" s="450"/>
      <c r="D7" s="445"/>
      <c r="E7" s="449"/>
      <c r="F7" s="449"/>
      <c r="G7" s="443"/>
      <c r="H7" s="448"/>
      <c r="I7" s="448"/>
      <c r="J7" s="457"/>
      <c r="K7" s="448"/>
      <c r="L7" s="448"/>
      <c r="M7" s="458"/>
      <c r="N7" s="448"/>
      <c r="O7" s="448"/>
      <c r="P7" s="448"/>
      <c r="Q7" s="449"/>
      <c r="R7" s="449"/>
      <c r="S7" s="449"/>
      <c r="T7" s="465"/>
      <c r="U7" s="466"/>
      <c r="V7" s="466"/>
      <c r="W7" s="466"/>
      <c r="X7" s="466"/>
      <c r="Y7" s="466"/>
      <c r="Z7" s="466"/>
      <c r="AA7" s="466"/>
      <c r="AB7" s="469"/>
      <c r="AC7" s="466"/>
      <c r="AD7" s="469"/>
      <c r="AE7" s="159" t="str">
        <f>IF(AA7=0,"",(AD7-AA7)/AA7*100)</f>
        <v/>
      </c>
      <c r="AF7" s="443"/>
      <c r="AG7" s="468"/>
      <c r="AI7" s="473"/>
    </row>
    <row r="8" customHeight="1" spans="1:34">
      <c r="A8" s="443"/>
      <c r="B8" s="443"/>
      <c r="C8" s="451"/>
      <c r="D8" s="445"/>
      <c r="E8" s="443"/>
      <c r="F8" s="443"/>
      <c r="G8" s="443"/>
      <c r="H8" s="443"/>
      <c r="I8" s="443"/>
      <c r="J8" s="443"/>
      <c r="K8" s="443"/>
      <c r="L8" s="443"/>
      <c r="M8" s="443"/>
      <c r="N8" s="443"/>
      <c r="O8" s="443"/>
      <c r="P8" s="443"/>
      <c r="Q8" s="443"/>
      <c r="R8" s="443"/>
      <c r="S8" s="443"/>
      <c r="T8" s="465"/>
      <c r="U8" s="467"/>
      <c r="V8" s="467"/>
      <c r="W8" s="467"/>
      <c r="X8" s="467"/>
      <c r="Y8" s="467"/>
      <c r="Z8" s="467"/>
      <c r="AA8" s="467"/>
      <c r="AB8" s="467"/>
      <c r="AC8" s="443"/>
      <c r="AD8" s="467"/>
      <c r="AE8" s="159" t="str">
        <f t="shared" ref="AE8:AE28" si="0">IF(AA8=0,"",(AD8-AA8)/AA8*100)</f>
        <v/>
      </c>
      <c r="AF8" s="470"/>
      <c r="AG8" s="470"/>
      <c r="AH8" s="471"/>
    </row>
    <row r="9" customHeight="1" spans="1:34">
      <c r="A9" s="443"/>
      <c r="B9" s="443"/>
      <c r="C9" s="451"/>
      <c r="D9" s="445"/>
      <c r="E9" s="443"/>
      <c r="F9" s="443"/>
      <c r="G9" s="443"/>
      <c r="H9" s="443"/>
      <c r="I9" s="443"/>
      <c r="J9" s="443"/>
      <c r="K9" s="443"/>
      <c r="L9" s="443"/>
      <c r="M9" s="443"/>
      <c r="N9" s="443"/>
      <c r="O9" s="443"/>
      <c r="P9" s="443"/>
      <c r="Q9" s="443"/>
      <c r="R9" s="443"/>
      <c r="S9" s="443"/>
      <c r="T9" s="465"/>
      <c r="U9" s="467"/>
      <c r="V9" s="467"/>
      <c r="W9" s="467"/>
      <c r="X9" s="467"/>
      <c r="Y9" s="467"/>
      <c r="Z9" s="467"/>
      <c r="AA9" s="467"/>
      <c r="AB9" s="467"/>
      <c r="AC9" s="443"/>
      <c r="AD9" s="467"/>
      <c r="AE9" s="159" t="str">
        <f t="shared" si="0"/>
        <v/>
      </c>
      <c r="AF9" s="470"/>
      <c r="AG9" s="470"/>
      <c r="AH9" s="471"/>
    </row>
    <row r="10" customHeight="1" spans="1:34">
      <c r="A10" s="443"/>
      <c r="B10" s="443"/>
      <c r="C10" s="451"/>
      <c r="D10" s="445"/>
      <c r="E10" s="443"/>
      <c r="F10" s="443"/>
      <c r="G10" s="443"/>
      <c r="H10" s="443"/>
      <c r="I10" s="443"/>
      <c r="J10" s="443"/>
      <c r="K10" s="443"/>
      <c r="L10" s="443"/>
      <c r="M10" s="443"/>
      <c r="N10" s="443"/>
      <c r="O10" s="443"/>
      <c r="P10" s="443"/>
      <c r="Q10" s="443"/>
      <c r="R10" s="443"/>
      <c r="S10" s="443"/>
      <c r="T10" s="465"/>
      <c r="U10" s="467"/>
      <c r="V10" s="467"/>
      <c r="W10" s="467"/>
      <c r="X10" s="467"/>
      <c r="Y10" s="467"/>
      <c r="Z10" s="467"/>
      <c r="AA10" s="467"/>
      <c r="AB10" s="467"/>
      <c r="AC10" s="443"/>
      <c r="AD10" s="467"/>
      <c r="AE10" s="159" t="str">
        <f t="shared" si="0"/>
        <v/>
      </c>
      <c r="AF10" s="470"/>
      <c r="AG10" s="470"/>
      <c r="AH10" s="471"/>
    </row>
    <row r="11" customHeight="1" spans="1:34">
      <c r="A11" s="443"/>
      <c r="B11" s="443"/>
      <c r="C11" s="451"/>
      <c r="D11" s="445"/>
      <c r="E11" s="443"/>
      <c r="F11" s="443"/>
      <c r="G11" s="443"/>
      <c r="H11" s="443"/>
      <c r="I11" s="443"/>
      <c r="J11" s="443"/>
      <c r="K11" s="443"/>
      <c r="L11" s="443"/>
      <c r="M11" s="443"/>
      <c r="N11" s="443"/>
      <c r="O11" s="443"/>
      <c r="P11" s="443"/>
      <c r="Q11" s="443"/>
      <c r="R11" s="443"/>
      <c r="S11" s="443"/>
      <c r="T11" s="465"/>
      <c r="U11" s="467"/>
      <c r="V11" s="467"/>
      <c r="W11" s="467"/>
      <c r="X11" s="467"/>
      <c r="Y11" s="467"/>
      <c r="Z11" s="467"/>
      <c r="AA11" s="467"/>
      <c r="AB11" s="467"/>
      <c r="AC11" s="443"/>
      <c r="AD11" s="467"/>
      <c r="AE11" s="159" t="str">
        <f t="shared" si="0"/>
        <v/>
      </c>
      <c r="AF11" s="470"/>
      <c r="AG11" s="470"/>
      <c r="AH11" s="471"/>
    </row>
    <row r="12" customHeight="1" spans="1:34">
      <c r="A12" s="443"/>
      <c r="B12" s="443"/>
      <c r="C12" s="451"/>
      <c r="D12" s="445"/>
      <c r="E12" s="443"/>
      <c r="F12" s="443"/>
      <c r="G12" s="443"/>
      <c r="H12" s="443"/>
      <c r="I12" s="443"/>
      <c r="J12" s="443"/>
      <c r="K12" s="443"/>
      <c r="L12" s="443"/>
      <c r="M12" s="443"/>
      <c r="N12" s="443"/>
      <c r="O12" s="443"/>
      <c r="P12" s="443"/>
      <c r="Q12" s="443"/>
      <c r="R12" s="443"/>
      <c r="S12" s="443"/>
      <c r="T12" s="465"/>
      <c r="U12" s="467"/>
      <c r="V12" s="467"/>
      <c r="W12" s="467"/>
      <c r="X12" s="467"/>
      <c r="Y12" s="467"/>
      <c r="Z12" s="467"/>
      <c r="AA12" s="467"/>
      <c r="AB12" s="467"/>
      <c r="AC12" s="443"/>
      <c r="AD12" s="467"/>
      <c r="AE12" s="159" t="str">
        <f t="shared" si="0"/>
        <v/>
      </c>
      <c r="AF12" s="470"/>
      <c r="AG12" s="470"/>
      <c r="AH12" s="471"/>
    </row>
    <row r="13" customHeight="1" spans="1:34">
      <c r="A13" s="443"/>
      <c r="B13" s="443"/>
      <c r="C13" s="451"/>
      <c r="D13" s="445"/>
      <c r="E13" s="443"/>
      <c r="F13" s="443"/>
      <c r="G13" s="443"/>
      <c r="H13" s="443"/>
      <c r="I13" s="443"/>
      <c r="J13" s="443"/>
      <c r="K13" s="443"/>
      <c r="L13" s="443"/>
      <c r="M13" s="443"/>
      <c r="N13" s="443"/>
      <c r="O13" s="443"/>
      <c r="P13" s="443"/>
      <c r="Q13" s="443"/>
      <c r="R13" s="443"/>
      <c r="S13" s="443"/>
      <c r="T13" s="465"/>
      <c r="U13" s="467"/>
      <c r="V13" s="467"/>
      <c r="W13" s="467"/>
      <c r="X13" s="467"/>
      <c r="Y13" s="467"/>
      <c r="Z13" s="467"/>
      <c r="AA13" s="467"/>
      <c r="AB13" s="467"/>
      <c r="AC13" s="443"/>
      <c r="AD13" s="467"/>
      <c r="AE13" s="159" t="str">
        <f t="shared" si="0"/>
        <v/>
      </c>
      <c r="AF13" s="470"/>
      <c r="AG13" s="470"/>
      <c r="AH13" s="471"/>
    </row>
    <row r="14" customHeight="1" spans="1:34">
      <c r="A14" s="443"/>
      <c r="B14" s="443"/>
      <c r="C14" s="451"/>
      <c r="D14" s="445"/>
      <c r="E14" s="443"/>
      <c r="F14" s="443"/>
      <c r="G14" s="443"/>
      <c r="H14" s="443"/>
      <c r="I14" s="443"/>
      <c r="J14" s="443"/>
      <c r="K14" s="443"/>
      <c r="L14" s="443"/>
      <c r="M14" s="443"/>
      <c r="N14" s="443"/>
      <c r="O14" s="443"/>
      <c r="P14" s="443"/>
      <c r="Q14" s="443"/>
      <c r="R14" s="443"/>
      <c r="S14" s="443"/>
      <c r="T14" s="465"/>
      <c r="U14" s="467"/>
      <c r="V14" s="467"/>
      <c r="W14" s="467"/>
      <c r="X14" s="467"/>
      <c r="Y14" s="467"/>
      <c r="Z14" s="467"/>
      <c r="AA14" s="467"/>
      <c r="AB14" s="467"/>
      <c r="AC14" s="443"/>
      <c r="AD14" s="467"/>
      <c r="AE14" s="159" t="str">
        <f t="shared" si="0"/>
        <v/>
      </c>
      <c r="AF14" s="470"/>
      <c r="AG14" s="470"/>
      <c r="AH14" s="471"/>
    </row>
    <row r="15" customHeight="1" spans="1:34">
      <c r="A15" s="443"/>
      <c r="B15" s="443"/>
      <c r="C15" s="451"/>
      <c r="D15" s="445"/>
      <c r="E15" s="443"/>
      <c r="F15" s="443"/>
      <c r="G15" s="443"/>
      <c r="H15" s="443"/>
      <c r="I15" s="443"/>
      <c r="J15" s="443"/>
      <c r="K15" s="443"/>
      <c r="L15" s="443"/>
      <c r="M15" s="443"/>
      <c r="N15" s="443"/>
      <c r="O15" s="443"/>
      <c r="P15" s="443"/>
      <c r="Q15" s="443"/>
      <c r="R15" s="443"/>
      <c r="S15" s="443"/>
      <c r="T15" s="465"/>
      <c r="U15" s="467"/>
      <c r="V15" s="467"/>
      <c r="W15" s="467"/>
      <c r="X15" s="467"/>
      <c r="Y15" s="467"/>
      <c r="Z15" s="467"/>
      <c r="AA15" s="467"/>
      <c r="AB15" s="467"/>
      <c r="AC15" s="443"/>
      <c r="AD15" s="467"/>
      <c r="AE15" s="159" t="str">
        <f t="shared" si="0"/>
        <v/>
      </c>
      <c r="AF15" s="470"/>
      <c r="AG15" s="470"/>
      <c r="AH15" s="471"/>
    </row>
    <row r="16" customHeight="1" spans="1:34">
      <c r="A16" s="443"/>
      <c r="B16" s="443"/>
      <c r="C16" s="451"/>
      <c r="D16" s="445"/>
      <c r="E16" s="443"/>
      <c r="F16" s="443"/>
      <c r="G16" s="443"/>
      <c r="H16" s="443"/>
      <c r="I16" s="443"/>
      <c r="J16" s="443"/>
      <c r="K16" s="443"/>
      <c r="L16" s="443"/>
      <c r="M16" s="443"/>
      <c r="N16" s="443"/>
      <c r="O16" s="443"/>
      <c r="P16" s="443"/>
      <c r="Q16" s="443"/>
      <c r="R16" s="443"/>
      <c r="S16" s="443"/>
      <c r="T16" s="465"/>
      <c r="U16" s="467"/>
      <c r="V16" s="467"/>
      <c r="W16" s="467"/>
      <c r="X16" s="467"/>
      <c r="Y16" s="467"/>
      <c r="Z16" s="467"/>
      <c r="AA16" s="467"/>
      <c r="AB16" s="467"/>
      <c r="AC16" s="443"/>
      <c r="AD16" s="467"/>
      <c r="AE16" s="159" t="str">
        <f t="shared" si="0"/>
        <v/>
      </c>
      <c r="AF16" s="470"/>
      <c r="AG16" s="470"/>
      <c r="AH16" s="471"/>
    </row>
    <row r="17" customHeight="1" spans="1:35">
      <c r="A17" s="443"/>
      <c r="B17" s="443"/>
      <c r="C17" s="451"/>
      <c r="D17" s="445"/>
      <c r="E17" s="443"/>
      <c r="F17" s="443"/>
      <c r="G17" s="443"/>
      <c r="H17" s="443"/>
      <c r="I17" s="443"/>
      <c r="J17" s="443"/>
      <c r="K17" s="443"/>
      <c r="L17" s="443"/>
      <c r="M17" s="443"/>
      <c r="N17" s="443"/>
      <c r="O17" s="443"/>
      <c r="P17" s="443"/>
      <c r="Q17" s="443"/>
      <c r="R17" s="443"/>
      <c r="S17" s="443"/>
      <c r="T17" s="465"/>
      <c r="U17" s="467"/>
      <c r="V17" s="467"/>
      <c r="W17" s="467"/>
      <c r="X17" s="467"/>
      <c r="Y17" s="467"/>
      <c r="Z17" s="467"/>
      <c r="AA17" s="467"/>
      <c r="AB17" s="467"/>
      <c r="AC17" s="443"/>
      <c r="AD17" s="467"/>
      <c r="AE17" s="159" t="str">
        <f t="shared" si="0"/>
        <v/>
      </c>
      <c r="AF17" s="470"/>
      <c r="AG17" s="470">
        <v>30</v>
      </c>
      <c r="AH17" s="471"/>
      <c r="AI17" s="474"/>
    </row>
    <row r="18" customHeight="1" spans="1:34">
      <c r="A18" s="443"/>
      <c r="B18" s="443"/>
      <c r="C18" s="451"/>
      <c r="D18" s="445"/>
      <c r="E18" s="443"/>
      <c r="F18" s="443"/>
      <c r="G18" s="443"/>
      <c r="H18" s="443"/>
      <c r="I18" s="443"/>
      <c r="J18" s="443"/>
      <c r="K18" s="443"/>
      <c r="L18" s="443"/>
      <c r="M18" s="443"/>
      <c r="N18" s="443"/>
      <c r="O18" s="443"/>
      <c r="P18" s="443"/>
      <c r="Q18" s="443"/>
      <c r="R18" s="443"/>
      <c r="S18" s="443"/>
      <c r="T18" s="465"/>
      <c r="U18" s="467"/>
      <c r="V18" s="467"/>
      <c r="W18" s="467"/>
      <c r="X18" s="467"/>
      <c r="Y18" s="467"/>
      <c r="Z18" s="467"/>
      <c r="AA18" s="467"/>
      <c r="AB18" s="467"/>
      <c r="AC18" s="443"/>
      <c r="AD18" s="467"/>
      <c r="AE18" s="159" t="str">
        <f t="shared" si="0"/>
        <v/>
      </c>
      <c r="AF18" s="470"/>
      <c r="AG18" s="470"/>
      <c r="AH18" s="471"/>
    </row>
    <row r="19" customHeight="1" spans="1:34">
      <c r="A19" s="443"/>
      <c r="B19" s="443"/>
      <c r="C19" s="450"/>
      <c r="D19" s="445"/>
      <c r="E19" s="445"/>
      <c r="F19" s="449"/>
      <c r="G19" s="443"/>
      <c r="H19" s="448"/>
      <c r="I19" s="443"/>
      <c r="J19" s="443"/>
      <c r="K19" s="448"/>
      <c r="L19" s="443"/>
      <c r="M19" s="458"/>
      <c r="N19" s="448"/>
      <c r="O19" s="448"/>
      <c r="P19" s="448"/>
      <c r="Q19" s="449"/>
      <c r="R19" s="443"/>
      <c r="S19" s="449"/>
      <c r="T19" s="465"/>
      <c r="U19" s="467"/>
      <c r="V19" s="467"/>
      <c r="W19" s="467"/>
      <c r="X19" s="467"/>
      <c r="Y19" s="467"/>
      <c r="Z19" s="467"/>
      <c r="AA19" s="467"/>
      <c r="AB19" s="467"/>
      <c r="AC19" s="466"/>
      <c r="AD19" s="469"/>
      <c r="AE19" s="159" t="str">
        <f t="shared" si="0"/>
        <v/>
      </c>
      <c r="AF19" s="470"/>
      <c r="AG19" s="470"/>
      <c r="AH19" s="471"/>
    </row>
    <row r="20" customHeight="1" spans="1:34">
      <c r="A20" s="443"/>
      <c r="B20" s="443"/>
      <c r="C20" s="451"/>
      <c r="D20" s="445"/>
      <c r="E20" s="443"/>
      <c r="F20" s="443"/>
      <c r="G20" s="443"/>
      <c r="H20" s="443"/>
      <c r="I20" s="445"/>
      <c r="J20" s="445"/>
      <c r="K20" s="443"/>
      <c r="L20" s="443"/>
      <c r="M20" s="443"/>
      <c r="N20" s="443"/>
      <c r="O20" s="443"/>
      <c r="P20" s="443"/>
      <c r="Q20" s="443"/>
      <c r="R20" s="443"/>
      <c r="S20" s="443"/>
      <c r="T20" s="465"/>
      <c r="U20" s="467"/>
      <c r="V20" s="467"/>
      <c r="W20" s="467"/>
      <c r="X20" s="467"/>
      <c r="Y20" s="467"/>
      <c r="Z20" s="467"/>
      <c r="AA20" s="467"/>
      <c r="AB20" s="467"/>
      <c r="AC20" s="443"/>
      <c r="AD20" s="467"/>
      <c r="AE20" s="159" t="str">
        <f t="shared" si="0"/>
        <v/>
      </c>
      <c r="AF20" s="470"/>
      <c r="AG20" s="470"/>
      <c r="AH20" s="471"/>
    </row>
    <row r="21" customHeight="1" spans="1:33">
      <c r="A21" s="443"/>
      <c r="B21" s="443"/>
      <c r="C21" s="451"/>
      <c r="D21" s="443"/>
      <c r="E21" s="443"/>
      <c r="F21" s="443"/>
      <c r="G21" s="443"/>
      <c r="H21" s="443"/>
      <c r="I21" s="443"/>
      <c r="J21" s="443"/>
      <c r="K21" s="443"/>
      <c r="L21" s="443"/>
      <c r="M21" s="443"/>
      <c r="N21" s="443"/>
      <c r="O21" s="443"/>
      <c r="P21" s="443"/>
      <c r="Q21" s="443"/>
      <c r="R21" s="443"/>
      <c r="S21" s="443"/>
      <c r="T21" s="465"/>
      <c r="U21" s="467"/>
      <c r="V21" s="467"/>
      <c r="W21" s="467"/>
      <c r="X21" s="467"/>
      <c r="Y21" s="467"/>
      <c r="Z21" s="467"/>
      <c r="AA21" s="467"/>
      <c r="AB21" s="467"/>
      <c r="AC21" s="443"/>
      <c r="AD21" s="467"/>
      <c r="AE21" s="159" t="str">
        <f t="shared" si="0"/>
        <v/>
      </c>
      <c r="AF21" s="470"/>
      <c r="AG21" s="470"/>
    </row>
    <row r="22" customHeight="1" spans="1:33">
      <c r="A22" s="443"/>
      <c r="B22" s="443"/>
      <c r="C22" s="451"/>
      <c r="D22" s="443"/>
      <c r="E22" s="443"/>
      <c r="F22" s="443"/>
      <c r="G22" s="443"/>
      <c r="H22" s="443"/>
      <c r="I22" s="443"/>
      <c r="J22" s="443"/>
      <c r="K22" s="443"/>
      <c r="L22" s="443"/>
      <c r="M22" s="443"/>
      <c r="N22" s="443"/>
      <c r="O22" s="443"/>
      <c r="P22" s="443"/>
      <c r="Q22" s="443"/>
      <c r="R22" s="443"/>
      <c r="S22" s="443"/>
      <c r="T22" s="465"/>
      <c r="U22" s="467"/>
      <c r="V22" s="467"/>
      <c r="W22" s="467"/>
      <c r="X22" s="467"/>
      <c r="Y22" s="467"/>
      <c r="Z22" s="467"/>
      <c r="AA22" s="467"/>
      <c r="AB22" s="467"/>
      <c r="AC22" s="443"/>
      <c r="AD22" s="467"/>
      <c r="AE22" s="159" t="str">
        <f t="shared" si="0"/>
        <v/>
      </c>
      <c r="AF22" s="470"/>
      <c r="AG22" s="470"/>
    </row>
    <row r="23" customHeight="1" spans="1:33">
      <c r="A23" s="443"/>
      <c r="B23" s="443"/>
      <c r="C23" s="451"/>
      <c r="D23" s="443"/>
      <c r="E23" s="443"/>
      <c r="F23" s="443"/>
      <c r="G23" s="443"/>
      <c r="H23" s="443"/>
      <c r="I23" s="443"/>
      <c r="J23" s="443"/>
      <c r="K23" s="443"/>
      <c r="L23" s="443"/>
      <c r="M23" s="443"/>
      <c r="N23" s="443"/>
      <c r="O23" s="443"/>
      <c r="P23" s="443"/>
      <c r="Q23" s="443"/>
      <c r="R23" s="443"/>
      <c r="S23" s="443"/>
      <c r="T23" s="465"/>
      <c r="U23" s="467"/>
      <c r="V23" s="467"/>
      <c r="W23" s="467"/>
      <c r="X23" s="467"/>
      <c r="Y23" s="467"/>
      <c r="Z23" s="467"/>
      <c r="AA23" s="467"/>
      <c r="AB23" s="467"/>
      <c r="AC23" s="443"/>
      <c r="AD23" s="467"/>
      <c r="AE23" s="159" t="str">
        <f t="shared" si="0"/>
        <v/>
      </c>
      <c r="AF23" s="470"/>
      <c r="AG23" s="470"/>
    </row>
    <row r="24" customHeight="1" spans="1:33">
      <c r="A24" s="443"/>
      <c r="B24" s="443"/>
      <c r="C24" s="451"/>
      <c r="D24" s="443"/>
      <c r="E24" s="443"/>
      <c r="F24" s="443"/>
      <c r="G24" s="443"/>
      <c r="H24" s="443"/>
      <c r="I24" s="443"/>
      <c r="J24" s="443"/>
      <c r="K24" s="443"/>
      <c r="L24" s="443"/>
      <c r="M24" s="443"/>
      <c r="N24" s="443"/>
      <c r="O24" s="443"/>
      <c r="P24" s="443"/>
      <c r="Q24" s="443"/>
      <c r="R24" s="443"/>
      <c r="S24" s="443"/>
      <c r="T24" s="465"/>
      <c r="U24" s="467"/>
      <c r="V24" s="467"/>
      <c r="W24" s="467"/>
      <c r="X24" s="467"/>
      <c r="Y24" s="467"/>
      <c r="Z24" s="467"/>
      <c r="AA24" s="467"/>
      <c r="AB24" s="467"/>
      <c r="AC24" s="443"/>
      <c r="AD24" s="467"/>
      <c r="AE24" s="159" t="str">
        <f t="shared" si="0"/>
        <v/>
      </c>
      <c r="AF24" s="470"/>
      <c r="AG24" s="470"/>
    </row>
    <row r="25" customHeight="1" spans="1:33">
      <c r="A25" s="443"/>
      <c r="B25" s="443"/>
      <c r="C25" s="451"/>
      <c r="D25" s="443"/>
      <c r="E25" s="443"/>
      <c r="F25" s="443"/>
      <c r="G25" s="443"/>
      <c r="H25" s="443"/>
      <c r="I25" s="443"/>
      <c r="J25" s="443"/>
      <c r="K25" s="443"/>
      <c r="L25" s="443"/>
      <c r="M25" s="443"/>
      <c r="N25" s="443"/>
      <c r="O25" s="443"/>
      <c r="P25" s="443"/>
      <c r="Q25" s="443"/>
      <c r="R25" s="443"/>
      <c r="S25" s="443"/>
      <c r="T25" s="465"/>
      <c r="U25" s="467"/>
      <c r="V25" s="467"/>
      <c r="W25" s="467"/>
      <c r="X25" s="467"/>
      <c r="Y25" s="467"/>
      <c r="Z25" s="467"/>
      <c r="AA25" s="467"/>
      <c r="AB25" s="467"/>
      <c r="AC25" s="443"/>
      <c r="AD25" s="467"/>
      <c r="AE25" s="159" t="str">
        <f t="shared" si="0"/>
        <v/>
      </c>
      <c r="AF25" s="470"/>
      <c r="AG25" s="470"/>
    </row>
    <row r="26" customHeight="1" spans="1:33">
      <c r="A26" s="443"/>
      <c r="B26" s="443"/>
      <c r="C26" s="451"/>
      <c r="D26" s="443"/>
      <c r="E26" s="443"/>
      <c r="F26" s="443"/>
      <c r="G26" s="443"/>
      <c r="H26" s="443"/>
      <c r="I26" s="443"/>
      <c r="J26" s="443"/>
      <c r="K26" s="443"/>
      <c r="L26" s="443"/>
      <c r="M26" s="443"/>
      <c r="N26" s="443"/>
      <c r="O26" s="443"/>
      <c r="P26" s="443"/>
      <c r="Q26" s="443"/>
      <c r="R26" s="443"/>
      <c r="S26" s="443"/>
      <c r="T26" s="465"/>
      <c r="U26" s="467"/>
      <c r="V26" s="467"/>
      <c r="W26" s="467"/>
      <c r="X26" s="467"/>
      <c r="Y26" s="467"/>
      <c r="Z26" s="467"/>
      <c r="AA26" s="467"/>
      <c r="AB26" s="467"/>
      <c r="AC26" s="443"/>
      <c r="AD26" s="467"/>
      <c r="AE26" s="159" t="str">
        <f t="shared" si="0"/>
        <v/>
      </c>
      <c r="AF26" s="470"/>
      <c r="AG26" s="470"/>
    </row>
    <row r="27" customHeight="1" spans="1:33">
      <c r="A27" s="443"/>
      <c r="B27" s="443"/>
      <c r="C27" s="451"/>
      <c r="D27" s="443"/>
      <c r="E27" s="443"/>
      <c r="F27" s="443"/>
      <c r="G27" s="443"/>
      <c r="H27" s="443"/>
      <c r="I27" s="443"/>
      <c r="J27" s="443"/>
      <c r="K27" s="443"/>
      <c r="L27" s="443"/>
      <c r="M27" s="443"/>
      <c r="N27" s="443"/>
      <c r="O27" s="443"/>
      <c r="P27" s="443"/>
      <c r="Q27" s="443"/>
      <c r="R27" s="443"/>
      <c r="S27" s="443"/>
      <c r="T27" s="465"/>
      <c r="U27" s="467"/>
      <c r="V27" s="467"/>
      <c r="W27" s="467"/>
      <c r="X27" s="467"/>
      <c r="Y27" s="467"/>
      <c r="Z27" s="467"/>
      <c r="AA27" s="467"/>
      <c r="AB27" s="467"/>
      <c r="AC27" s="443"/>
      <c r="AD27" s="467"/>
      <c r="AE27" s="159" t="str">
        <f t="shared" si="0"/>
        <v/>
      </c>
      <c r="AF27" s="470"/>
      <c r="AG27" s="470"/>
    </row>
    <row r="28" customHeight="1" spans="1:33">
      <c r="A28" s="452" t="s">
        <v>337</v>
      </c>
      <c r="B28" s="453"/>
      <c r="C28" s="454"/>
      <c r="D28" s="443"/>
      <c r="E28" s="443"/>
      <c r="F28" s="443"/>
      <c r="G28" s="443"/>
      <c r="H28" s="443"/>
      <c r="I28" s="443"/>
      <c r="J28" s="443"/>
      <c r="K28" s="443"/>
      <c r="L28" s="443"/>
      <c r="M28" s="443"/>
      <c r="N28" s="443"/>
      <c r="O28" s="443"/>
      <c r="P28" s="443"/>
      <c r="Q28" s="443"/>
      <c r="R28" s="443"/>
      <c r="S28" s="443"/>
      <c r="T28" s="465"/>
      <c r="U28" s="467">
        <f t="shared" ref="U28:AB28" si="1">SUM(U7:U27)</f>
        <v>0</v>
      </c>
      <c r="V28" s="467">
        <f t="shared" si="1"/>
        <v>0</v>
      </c>
      <c r="W28" s="467">
        <f t="shared" si="1"/>
        <v>0</v>
      </c>
      <c r="X28" s="467">
        <f t="shared" si="1"/>
        <v>0</v>
      </c>
      <c r="Y28" s="467">
        <f t="shared" si="1"/>
        <v>0</v>
      </c>
      <c r="Z28" s="467">
        <f t="shared" si="1"/>
        <v>0</v>
      </c>
      <c r="AA28" s="467">
        <f t="shared" si="1"/>
        <v>0</v>
      </c>
      <c r="AB28" s="467">
        <f t="shared" si="1"/>
        <v>0</v>
      </c>
      <c r="AC28" s="467"/>
      <c r="AD28" s="467">
        <f>SUM(AD7:AD27)</f>
        <v>0</v>
      </c>
      <c r="AE28" s="159" t="str">
        <f t="shared" si="0"/>
        <v/>
      </c>
      <c r="AF28" s="470"/>
      <c r="AG28" s="470"/>
    </row>
    <row r="29" customHeight="1" spans="1:26">
      <c r="A29" s="455" t="str">
        <f>封面!D11&amp;封面!G11</f>
        <v>产权持有单位填表人：丁旭伟</v>
      </c>
      <c r="B29" s="455"/>
      <c r="Z29" s="471" t="str">
        <f>"评估人员："&amp;封面!G26</f>
        <v>评估人员：</v>
      </c>
    </row>
    <row r="30" customHeight="1" spans="1:2">
      <c r="A30" s="436" t="str">
        <f>CONCATENATE(封面!D13,封面!F13,封面!G13,封面!H13,封面!I13,封面!J13,封面!K13)</f>
        <v>填表日期：2023年11月7日</v>
      </c>
      <c r="B30" s="455"/>
    </row>
    <row r="32" customHeight="1" spans="26:27">
      <c r="Z32" s="472"/>
      <c r="AA32" s="472"/>
    </row>
  </sheetData>
  <mergeCells count="30">
    <mergeCell ref="A2:AF2"/>
    <mergeCell ref="A3:AF3"/>
    <mergeCell ref="U5:W5"/>
    <mergeCell ref="X5:Y5"/>
    <mergeCell ref="Z5:AA5"/>
    <mergeCell ref="AB5:AD5"/>
    <mergeCell ref="A28:C28"/>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AE5:AE6"/>
    <mergeCell ref="AF5:AF6"/>
    <mergeCell ref="AG5:AG6"/>
  </mergeCells>
  <hyperlinks>
    <hyperlink ref="A1" location="固定资产汇总!A1" display="返回索引页"/>
    <hyperlink ref="B1" location="固定资产汇总!B10" display="返回"/>
  </hyperlinks>
  <printOptions horizontalCentered="1"/>
  <pageMargins left="0.354166666666667" right="0.354166666666667" top="0.786805555555556" bottom="0.786805555555556" header="1.02291666666667" footer="0.511805555555556"/>
  <pageSetup paperSize="9" scale="37" fitToHeight="0" orientation="landscape"/>
  <headerFooter alignWithMargins="0">
    <oddHeader>&amp;R&amp;"宋体,常规"&amp;10表&amp;"Times New Roman,常规"4-11-4
&amp;"宋体,常规"共&amp;"Times New Roman,常规"&amp;N&amp;"宋体,常规"页第&amp;"Times New Roman,常规"&amp;P&amp;"宋体,常规"页</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J29"/>
  <sheetViews>
    <sheetView workbookViewId="0">
      <selection activeCell="H12" sqref="H12"/>
    </sheetView>
  </sheetViews>
  <sheetFormatPr defaultColWidth="9" defaultRowHeight="15.75" customHeight="1"/>
  <cols>
    <col min="1" max="1" width="4.58333333333333" style="139" customWidth="1"/>
    <col min="2" max="2" width="27.6666666666667" style="139" customWidth="1"/>
    <col min="3" max="3" width="9.16666666666667" style="139" customWidth="1"/>
    <col min="4" max="4" width="13.5" style="718" customWidth="1"/>
    <col min="5" max="5" width="14" style="718" customWidth="1"/>
    <col min="6" max="7" width="15.1666666666667" style="718" customWidth="1" outlineLevel="1"/>
    <col min="8" max="8" width="17.6666666666667" style="718" customWidth="1"/>
    <col min="9" max="9" width="19.1666666666667" style="718" customWidth="1"/>
    <col min="10" max="10" width="16.1666666666667" style="1109" customWidth="1"/>
    <col min="11" max="16384" width="9" style="139"/>
  </cols>
  <sheetData>
    <row r="1" ht="13.25" customHeight="1" spans="1:10">
      <c r="A1" s="1110" t="s">
        <v>118</v>
      </c>
      <c r="B1" s="143" t="s">
        <v>261</v>
      </c>
      <c r="C1" s="145"/>
      <c r="D1" s="1111"/>
      <c r="E1" s="1111"/>
      <c r="F1" s="1111"/>
      <c r="G1" s="1111"/>
      <c r="H1" s="1111"/>
      <c r="I1" s="1111"/>
      <c r="J1" s="1112"/>
    </row>
    <row r="2" s="137" customFormat="1" ht="30" customHeight="1" spans="1:10">
      <c r="A2" s="148" t="s">
        <v>287</v>
      </c>
      <c r="B2" s="149"/>
      <c r="C2" s="149"/>
      <c r="D2" s="149"/>
      <c r="E2" s="149"/>
      <c r="F2" s="149"/>
      <c r="G2" s="149"/>
      <c r="H2" s="149"/>
      <c r="I2" s="149"/>
      <c r="J2" s="149"/>
    </row>
    <row r="3" ht="14.25" customHeight="1" spans="1:10">
      <c r="A3" s="138" t="str">
        <f>CONCATENATE(封面!D9,封面!F9,封面!G9,封面!H9,封面!I9,封面!J9,封面!K9)</f>
        <v>评估基准日：2023年9月30日</v>
      </c>
      <c r="B3" s="138"/>
      <c r="C3" s="138"/>
      <c r="D3" s="138"/>
      <c r="E3" s="138"/>
      <c r="F3" s="138"/>
      <c r="G3" s="138"/>
      <c r="H3" s="138"/>
      <c r="I3" s="138"/>
      <c r="J3" s="138"/>
    </row>
    <row r="4" customHeight="1" spans="1:10">
      <c r="A4" s="139" t="str">
        <f>封面!D7&amp;封面!F7</f>
        <v>产权持有人：杭州汽轮新能源有限公司</v>
      </c>
      <c r="J4" s="1113" t="s">
        <v>120</v>
      </c>
    </row>
    <row r="5" s="138" customFormat="1" customHeight="1" spans="1:10">
      <c r="A5" s="152" t="s">
        <v>183</v>
      </c>
      <c r="B5" s="152" t="s">
        <v>288</v>
      </c>
      <c r="C5" s="152" t="s">
        <v>289</v>
      </c>
      <c r="D5" s="719" t="s">
        <v>290</v>
      </c>
      <c r="E5" s="719" t="s">
        <v>291</v>
      </c>
      <c r="F5" s="719" t="s">
        <v>264</v>
      </c>
      <c r="G5" s="719" t="s">
        <v>292</v>
      </c>
      <c r="H5" s="719" t="s">
        <v>265</v>
      </c>
      <c r="I5" s="719" t="s">
        <v>266</v>
      </c>
      <c r="J5" s="1114" t="s">
        <v>293</v>
      </c>
    </row>
    <row r="6" customHeight="1" spans="1:10">
      <c r="A6" s="156"/>
      <c r="B6" s="157"/>
      <c r="C6" s="152" t="s">
        <v>294</v>
      </c>
      <c r="D6" s="720"/>
      <c r="E6" s="765"/>
      <c r="F6" s="720"/>
      <c r="G6" s="720"/>
      <c r="H6" s="720"/>
      <c r="I6" s="720"/>
      <c r="J6" s="1115" t="str">
        <f>IF(H6=0,"",(I6-H6)/H6*100)</f>
        <v/>
      </c>
    </row>
    <row r="7" customHeight="1" spans="1:10">
      <c r="A7" s="156"/>
      <c r="B7" s="157"/>
      <c r="C7" s="152"/>
      <c r="D7" s="720"/>
      <c r="E7" s="765"/>
      <c r="F7" s="720"/>
      <c r="G7" s="720"/>
      <c r="H7" s="720"/>
      <c r="I7" s="720"/>
      <c r="J7" s="1115" t="str">
        <f>IF(H7=0,"",(I7-H7)/H7*100)</f>
        <v/>
      </c>
    </row>
    <row r="8" customHeight="1" spans="1:10">
      <c r="A8" s="156"/>
      <c r="B8" s="157"/>
      <c r="C8" s="152"/>
      <c r="D8" s="720"/>
      <c r="E8" s="765"/>
      <c r="F8" s="720"/>
      <c r="G8" s="720"/>
      <c r="H8" s="720"/>
      <c r="I8" s="720"/>
      <c r="J8" s="1115" t="str">
        <f>IF(H8=0,"",(I8-H8)/H8*100)</f>
        <v/>
      </c>
    </row>
    <row r="9" customHeight="1" spans="1:10">
      <c r="A9" s="164"/>
      <c r="B9" s="157"/>
      <c r="C9" s="152"/>
      <c r="D9" s="720"/>
      <c r="E9" s="765"/>
      <c r="F9" s="720"/>
      <c r="G9" s="720"/>
      <c r="H9" s="720"/>
      <c r="I9" s="720"/>
      <c r="J9" s="1115" t="str">
        <f>IF(H9=0,"",(I9-H9)/H9*100)</f>
        <v/>
      </c>
    </row>
    <row r="10" customHeight="1" spans="1:10">
      <c r="A10" s="164"/>
      <c r="B10" s="157"/>
      <c r="C10" s="156"/>
      <c r="D10" s="720"/>
      <c r="E10" s="765"/>
      <c r="F10" s="720"/>
      <c r="G10" s="720"/>
      <c r="I10" s="720"/>
      <c r="J10" s="1115" t="str">
        <f>IF(H11=0,"",(I10-H11)/H11*100)</f>
        <v/>
      </c>
    </row>
    <row r="11" customHeight="1" spans="1:10">
      <c r="A11" s="164"/>
      <c r="B11" s="230"/>
      <c r="C11" s="156"/>
      <c r="D11" s="720"/>
      <c r="E11" s="765"/>
      <c r="F11" s="720"/>
      <c r="G11" s="720"/>
      <c r="H11" s="720"/>
      <c r="I11" s="720"/>
      <c r="J11" s="1115" t="str">
        <f>IF(H12=0,"",(I11-H12)/H12*100)</f>
        <v/>
      </c>
    </row>
    <row r="12" customHeight="1" spans="1:10">
      <c r="A12" s="164"/>
      <c r="B12" s="157"/>
      <c r="C12" s="156"/>
      <c r="D12" s="720"/>
      <c r="E12" s="765"/>
      <c r="F12" s="720"/>
      <c r="G12" s="720"/>
      <c r="H12" s="720"/>
      <c r="I12" s="720"/>
      <c r="J12" s="1115" t="str">
        <f>IF(H13=0,"",(I12-H13)/H13*100)</f>
        <v/>
      </c>
    </row>
    <row r="13" customHeight="1" spans="1:10">
      <c r="A13" s="164"/>
      <c r="B13" s="157"/>
      <c r="C13" s="156"/>
      <c r="D13" s="720"/>
      <c r="E13" s="765"/>
      <c r="F13" s="720"/>
      <c r="G13" s="720"/>
      <c r="H13" s="720"/>
      <c r="I13" s="720"/>
      <c r="J13" s="1115" t="str">
        <f t="shared" ref="J13:J25" si="0">IF(H14=0,"",(I13-H14)/H14*100)</f>
        <v/>
      </c>
    </row>
    <row r="14" customHeight="1" spans="1:10">
      <c r="A14" s="164"/>
      <c r="B14" s="157"/>
      <c r="C14" s="156"/>
      <c r="D14" s="720"/>
      <c r="E14" s="765"/>
      <c r="F14" s="720"/>
      <c r="G14" s="720"/>
      <c r="H14" s="720"/>
      <c r="I14" s="720"/>
      <c r="J14" s="1115" t="str">
        <f t="shared" si="0"/>
        <v/>
      </c>
    </row>
    <row r="15" customHeight="1" spans="1:10">
      <c r="A15" s="164"/>
      <c r="B15" s="157"/>
      <c r="C15" s="156"/>
      <c r="D15" s="720"/>
      <c r="E15" s="765"/>
      <c r="F15" s="720"/>
      <c r="G15" s="720"/>
      <c r="H15" s="720"/>
      <c r="I15" s="720"/>
      <c r="J15" s="1115" t="str">
        <f t="shared" si="0"/>
        <v/>
      </c>
    </row>
    <row r="16" customHeight="1" spans="1:10">
      <c r="A16" s="164"/>
      <c r="B16" s="157"/>
      <c r="C16" s="156"/>
      <c r="D16" s="720"/>
      <c r="E16" s="765"/>
      <c r="F16" s="720"/>
      <c r="G16" s="720"/>
      <c r="H16" s="720"/>
      <c r="I16" s="720"/>
      <c r="J16" s="1115" t="str">
        <f t="shared" si="0"/>
        <v/>
      </c>
    </row>
    <row r="17" customHeight="1" spans="1:10">
      <c r="A17" s="164"/>
      <c r="B17" s="157"/>
      <c r="C17" s="156"/>
      <c r="D17" s="720"/>
      <c r="E17" s="765"/>
      <c r="F17" s="720"/>
      <c r="G17" s="720"/>
      <c r="H17" s="720"/>
      <c r="I17" s="720"/>
      <c r="J17" s="1115" t="str">
        <f t="shared" si="0"/>
        <v/>
      </c>
    </row>
    <row r="18" customHeight="1" spans="1:10">
      <c r="A18" s="164"/>
      <c r="B18" s="157"/>
      <c r="C18" s="156"/>
      <c r="D18" s="720"/>
      <c r="E18" s="765"/>
      <c r="F18" s="720"/>
      <c r="G18" s="720"/>
      <c r="H18" s="720"/>
      <c r="I18" s="720"/>
      <c r="J18" s="1115" t="str">
        <f t="shared" si="0"/>
        <v/>
      </c>
    </row>
    <row r="19" customHeight="1" spans="1:10">
      <c r="A19" s="164"/>
      <c r="B19" s="157"/>
      <c r="C19" s="156"/>
      <c r="D19" s="720"/>
      <c r="E19" s="765"/>
      <c r="F19" s="720"/>
      <c r="G19" s="720"/>
      <c r="H19" s="720"/>
      <c r="I19" s="720"/>
      <c r="J19" s="1115" t="str">
        <f t="shared" si="0"/>
        <v/>
      </c>
    </row>
    <row r="20" customHeight="1" spans="1:10">
      <c r="A20" s="164"/>
      <c r="B20" s="157"/>
      <c r="C20" s="156"/>
      <c r="D20" s="720"/>
      <c r="E20" s="765"/>
      <c r="F20" s="720"/>
      <c r="G20" s="720"/>
      <c r="H20" s="720"/>
      <c r="I20" s="720"/>
      <c r="J20" s="1115" t="str">
        <f t="shared" si="0"/>
        <v/>
      </c>
    </row>
    <row r="21" customHeight="1" spans="1:10">
      <c r="A21" s="164"/>
      <c r="B21" s="157"/>
      <c r="C21" s="156"/>
      <c r="D21" s="720"/>
      <c r="E21" s="765"/>
      <c r="F21" s="720"/>
      <c r="G21" s="720"/>
      <c r="H21" s="720"/>
      <c r="I21" s="720"/>
      <c r="J21" s="1115" t="str">
        <f t="shared" si="0"/>
        <v/>
      </c>
    </row>
    <row r="22" customHeight="1" spans="1:10">
      <c r="A22" s="164"/>
      <c r="B22" s="157"/>
      <c r="C22" s="156"/>
      <c r="D22" s="720"/>
      <c r="E22" s="765"/>
      <c r="F22" s="720"/>
      <c r="G22" s="720"/>
      <c r="H22" s="720"/>
      <c r="I22" s="720"/>
      <c r="J22" s="1115" t="str">
        <f t="shared" si="0"/>
        <v/>
      </c>
    </row>
    <row r="23" customHeight="1" spans="1:10">
      <c r="A23" s="164"/>
      <c r="B23" s="157"/>
      <c r="C23" s="156"/>
      <c r="D23" s="720"/>
      <c r="E23" s="765"/>
      <c r="F23" s="720"/>
      <c r="G23" s="720"/>
      <c r="H23" s="720"/>
      <c r="I23" s="720"/>
      <c r="J23" s="1115" t="str">
        <f t="shared" si="0"/>
        <v/>
      </c>
    </row>
    <row r="24" customHeight="1" spans="1:10">
      <c r="A24" s="164"/>
      <c r="B24" s="157"/>
      <c r="C24" s="156"/>
      <c r="D24" s="720"/>
      <c r="E24" s="765"/>
      <c r="F24" s="720"/>
      <c r="G24" s="720"/>
      <c r="H24" s="720"/>
      <c r="I24" s="720"/>
      <c r="J24" s="1115" t="str">
        <f t="shared" si="0"/>
        <v/>
      </c>
    </row>
    <row r="25" customHeight="1" spans="1:10">
      <c r="A25" s="164"/>
      <c r="B25" s="157"/>
      <c r="C25" s="156"/>
      <c r="D25" s="720"/>
      <c r="E25" s="765"/>
      <c r="F25" s="720"/>
      <c r="G25" s="720"/>
      <c r="H25" s="720"/>
      <c r="I25" s="720"/>
      <c r="J25" s="1115" t="str">
        <f t="shared" si="0"/>
        <v/>
      </c>
    </row>
    <row r="26" customHeight="1" spans="1:10">
      <c r="A26" s="164"/>
      <c r="B26" s="157"/>
      <c r="C26" s="156"/>
      <c r="D26" s="720"/>
      <c r="E26" s="765"/>
      <c r="F26" s="720"/>
      <c r="G26" s="720"/>
      <c r="H26" s="720"/>
      <c r="I26" s="720"/>
      <c r="J26" s="1115"/>
    </row>
    <row r="27" customHeight="1" spans="1:10">
      <c r="A27" s="161" t="s">
        <v>295</v>
      </c>
      <c r="B27" s="227"/>
      <c r="C27" s="164"/>
      <c r="D27" s="720"/>
      <c r="E27" s="765"/>
      <c r="F27" s="720">
        <f>SUM(F6:F26)</f>
        <v>0</v>
      </c>
      <c r="G27" s="720"/>
      <c r="H27" s="720">
        <f>SUM(H6:H26)</f>
        <v>0</v>
      </c>
      <c r="I27" s="720">
        <f>SUM(I6:I26)</f>
        <v>0</v>
      </c>
      <c r="J27" s="1115" t="str">
        <f>IF(H27=0,"",(I27-H27)/H27*100)</f>
        <v/>
      </c>
    </row>
    <row r="28" customHeight="1" spans="1:8">
      <c r="A28" s="139" t="str">
        <f>封面!D11&amp;封面!G11</f>
        <v>产权持有单位填表人：丁旭伟</v>
      </c>
      <c r="H28" s="718" t="str">
        <f>"评估人员："&amp;封面!G20</f>
        <v>评估人员：江宛烨</v>
      </c>
    </row>
    <row r="29" customHeight="1" spans="1:1">
      <c r="A29" s="139" t="str">
        <f>CONCATENATE(封面!D13,封面!F13,封面!G13,封面!H13,封面!I13,封面!J13,封面!K13)</f>
        <v>填表日期：2023年11月7日</v>
      </c>
    </row>
  </sheetData>
  <mergeCells count="3">
    <mergeCell ref="A2:J2"/>
    <mergeCell ref="A3:J3"/>
    <mergeCell ref="A27:B27"/>
  </mergeCells>
  <conditionalFormatting sqref="H11:H13">
    <cfRule type="cellIs" dxfId="0" priority="1" operator="greaterThan">
      <formula>20</formula>
    </cfRule>
  </conditionalFormatting>
  <hyperlinks>
    <hyperlink ref="B1" location="流动汇总!B6" display="返回"/>
    <hyperlink ref="A1" location="索引目录!E6" display="返回索引页"/>
  </hyperlinks>
  <printOptions horizontalCentered="1"/>
  <pageMargins left="0.354166666666667" right="0.354166666666667" top="0.786805555555556" bottom="0.786805555555556" header="1.02291666666667" footer="0.511805555555556"/>
  <pageSetup paperSize="9" scale="86" fitToHeight="0" orientation="landscape"/>
  <headerFooter alignWithMargins="0">
    <oddHeader>&amp;R&amp;"宋体,常规"&amp;10表&amp;"Times New Roman,常规"3-1-1
&amp;"宋体,常规"共&amp;"Times New Roman,常规"&amp;N&amp;"宋体,常规"页第&amp;"Times New Roman,常规"&amp;P&amp;"宋体,常规"页</oddHeader>
  </headerFooter>
  <legacy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W29"/>
  <sheetViews>
    <sheetView zoomScale="70" zoomScaleNormal="70" workbookViewId="0">
      <selection activeCell="L19" sqref="L19"/>
    </sheetView>
  </sheetViews>
  <sheetFormatPr defaultColWidth="9" defaultRowHeight="15.75" customHeight="1"/>
  <cols>
    <col min="1" max="1" width="4.16666666666667" style="139" customWidth="1"/>
    <col min="2" max="2" width="6.66666666666667" style="139" customWidth="1"/>
    <col min="3" max="3" width="12.5" style="139" customWidth="1"/>
    <col min="4" max="4" width="9" style="426"/>
    <col min="5" max="5" width="8" style="139" customWidth="1" outlineLevel="1"/>
    <col min="6" max="6" width="9" style="139"/>
    <col min="7" max="8" width="4.16666666666667" style="139" customWidth="1"/>
    <col min="9" max="10" width="8.5" style="140" customWidth="1"/>
    <col min="11" max="14" width="11" style="139" customWidth="1" outlineLevel="1"/>
    <col min="15" max="16" width="11.6666666666667" style="139" customWidth="1"/>
    <col min="17" max="17" width="11" style="139" customWidth="1"/>
    <col min="18" max="18" width="7" style="139" customWidth="1"/>
    <col min="19" max="19" width="11" style="139" customWidth="1"/>
    <col min="20" max="20" width="7.91666666666667" style="139" customWidth="1"/>
    <col min="21" max="21" width="5.5" style="139" customWidth="1"/>
    <col min="22" max="23" width="13.5833333333333" style="139" customWidth="1"/>
    <col min="24" max="16384" width="9" style="139"/>
  </cols>
  <sheetData>
    <row r="1" customHeight="1" spans="1:23">
      <c r="A1" s="142" t="s">
        <v>118</v>
      </c>
      <c r="B1" s="143" t="s">
        <v>261</v>
      </c>
      <c r="C1" s="145"/>
      <c r="D1" s="427"/>
      <c r="E1" s="145"/>
      <c r="F1" s="145"/>
      <c r="G1" s="145"/>
      <c r="H1" s="145"/>
      <c r="I1" s="144"/>
      <c r="J1" s="144"/>
      <c r="K1" s="146"/>
      <c r="L1" s="146"/>
      <c r="M1" s="146"/>
      <c r="N1" s="146"/>
      <c r="O1" s="146"/>
      <c r="P1" s="146"/>
      <c r="Q1" s="146"/>
      <c r="R1" s="146"/>
      <c r="S1" s="146"/>
      <c r="T1" s="146"/>
      <c r="U1" s="145"/>
      <c r="V1" s="145"/>
      <c r="W1" s="145"/>
    </row>
    <row r="2" s="137" customFormat="1" ht="30" customHeight="1" spans="1:23">
      <c r="A2" s="148" t="s">
        <v>1307</v>
      </c>
      <c r="B2" s="149"/>
      <c r="C2" s="149"/>
      <c r="D2" s="149"/>
      <c r="E2" s="149"/>
      <c r="F2" s="149"/>
      <c r="G2" s="149"/>
      <c r="H2" s="149"/>
      <c r="I2" s="149"/>
      <c r="J2" s="149"/>
      <c r="K2" s="149"/>
      <c r="L2" s="149"/>
      <c r="M2" s="149"/>
      <c r="N2" s="149"/>
      <c r="O2" s="149"/>
      <c r="P2" s="149"/>
      <c r="Q2" s="149"/>
      <c r="R2" s="149"/>
      <c r="S2" s="149"/>
      <c r="T2" s="149"/>
      <c r="U2" s="149"/>
      <c r="V2" s="149"/>
      <c r="W2" s="149"/>
    </row>
    <row r="3" ht="14.25" customHeight="1" spans="1:23">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c r="T3" s="138"/>
      <c r="U3" s="138"/>
      <c r="V3" s="138"/>
      <c r="W3" s="138"/>
    </row>
    <row r="4" customHeight="1" spans="1:23">
      <c r="A4" s="169" t="str">
        <f>封面!D7&amp;封面!F7</f>
        <v>产权持有人：杭州汽轮新能源有限公司</v>
      </c>
      <c r="K4" s="150"/>
      <c r="L4" s="150"/>
      <c r="M4" s="150"/>
      <c r="N4" s="150"/>
      <c r="O4" s="150"/>
      <c r="P4" s="150"/>
      <c r="Q4" s="150"/>
      <c r="R4" s="150"/>
      <c r="S4" s="150"/>
      <c r="T4" s="150"/>
      <c r="U4" s="163" t="s">
        <v>120</v>
      </c>
      <c r="V4" s="163"/>
      <c r="W4" s="163"/>
    </row>
    <row r="5" s="138" customFormat="1" customHeight="1" spans="1:23">
      <c r="A5" s="152" t="s">
        <v>183</v>
      </c>
      <c r="B5" s="152" t="s">
        <v>1308</v>
      </c>
      <c r="C5" s="282" t="s">
        <v>1309</v>
      </c>
      <c r="D5" s="272" t="s">
        <v>440</v>
      </c>
      <c r="E5" s="334" t="s">
        <v>1199</v>
      </c>
      <c r="F5" s="282" t="s">
        <v>1310</v>
      </c>
      <c r="G5" s="282" t="s">
        <v>426</v>
      </c>
      <c r="H5" s="282" t="s">
        <v>428</v>
      </c>
      <c r="I5" s="287" t="s">
        <v>1311</v>
      </c>
      <c r="J5" s="287" t="s">
        <v>1012</v>
      </c>
      <c r="K5" s="338" t="s">
        <v>264</v>
      </c>
      <c r="L5" s="339"/>
      <c r="M5" s="340" t="s">
        <v>292</v>
      </c>
      <c r="N5" s="341"/>
      <c r="O5" s="170" t="s">
        <v>265</v>
      </c>
      <c r="P5" s="208"/>
      <c r="Q5" s="170" t="s">
        <v>266</v>
      </c>
      <c r="R5" s="208"/>
      <c r="S5" s="208"/>
      <c r="T5" s="154" t="s">
        <v>293</v>
      </c>
      <c r="U5" s="282" t="s">
        <v>186</v>
      </c>
      <c r="V5" s="161" t="s">
        <v>427</v>
      </c>
      <c r="W5" s="227"/>
    </row>
    <row r="6" s="138" customFormat="1" customHeight="1" spans="1:23">
      <c r="A6" s="156"/>
      <c r="B6" s="156"/>
      <c r="C6" s="156"/>
      <c r="D6" s="270"/>
      <c r="E6" s="335"/>
      <c r="F6" s="156"/>
      <c r="G6" s="156"/>
      <c r="H6" s="156"/>
      <c r="I6" s="158"/>
      <c r="J6" s="158"/>
      <c r="K6" s="170" t="s">
        <v>1153</v>
      </c>
      <c r="L6" s="170" t="s">
        <v>1154</v>
      </c>
      <c r="M6" s="170" t="s">
        <v>1153</v>
      </c>
      <c r="N6" s="170" t="s">
        <v>1154</v>
      </c>
      <c r="O6" s="170" t="s">
        <v>1153</v>
      </c>
      <c r="P6" s="170" t="s">
        <v>1154</v>
      </c>
      <c r="Q6" s="170" t="s">
        <v>1153</v>
      </c>
      <c r="R6" s="170" t="s">
        <v>1014</v>
      </c>
      <c r="S6" s="170" t="s">
        <v>1154</v>
      </c>
      <c r="T6" s="208"/>
      <c r="U6" s="156"/>
      <c r="V6" s="152" t="s">
        <v>264</v>
      </c>
      <c r="W6" s="152" t="s">
        <v>265</v>
      </c>
    </row>
    <row r="7" customHeight="1" spans="1:21">
      <c r="A7" s="156"/>
      <c r="B7" s="157"/>
      <c r="C7" s="157"/>
      <c r="D7" s="270"/>
      <c r="E7" s="336"/>
      <c r="F7" s="157"/>
      <c r="G7" s="156"/>
      <c r="H7" s="156"/>
      <c r="I7" s="158"/>
      <c r="J7" s="158"/>
      <c r="K7" s="159"/>
      <c r="L7" s="159"/>
      <c r="M7" s="159"/>
      <c r="N7" s="159"/>
      <c r="O7" s="159"/>
      <c r="P7" s="159"/>
      <c r="Q7" s="159"/>
      <c r="R7" s="208"/>
      <c r="S7" s="159">
        <f>ROUND(Q7*R7/100,0)</f>
        <v>0</v>
      </c>
      <c r="T7" s="159" t="str">
        <f>IF(P7=0,"",(S7-P7)/P7*100)</f>
        <v/>
      </c>
      <c r="U7" s="164"/>
    </row>
    <row r="8" customHeight="1" spans="1:21">
      <c r="A8" s="156"/>
      <c r="B8" s="230"/>
      <c r="C8" s="157"/>
      <c r="D8" s="270"/>
      <c r="E8" s="336"/>
      <c r="F8" s="157"/>
      <c r="G8" s="156"/>
      <c r="H8" s="156"/>
      <c r="I8" s="158"/>
      <c r="J8" s="158"/>
      <c r="K8" s="159"/>
      <c r="L8" s="159"/>
      <c r="M8" s="159"/>
      <c r="N8" s="159"/>
      <c r="O8" s="159"/>
      <c r="P8" s="159"/>
      <c r="Q8" s="159"/>
      <c r="R8" s="208"/>
      <c r="S8" s="159">
        <f t="shared" ref="S8:S25" si="0">ROUND(Q8*R8/100,0)</f>
        <v>0</v>
      </c>
      <c r="T8" s="159" t="str">
        <f t="shared" ref="T8:T25" si="1">IF(P8=0,"",(S8-P8)/P8*100)</f>
        <v/>
      </c>
      <c r="U8" s="164"/>
    </row>
    <row r="9" customHeight="1" spans="1:21">
      <c r="A9" s="156"/>
      <c r="B9" s="157"/>
      <c r="C9" s="157"/>
      <c r="D9" s="270"/>
      <c r="E9" s="336"/>
      <c r="F9" s="157"/>
      <c r="G9" s="156"/>
      <c r="H9" s="156"/>
      <c r="I9" s="158"/>
      <c r="J9" s="158"/>
      <c r="K9" s="159"/>
      <c r="L9" s="159"/>
      <c r="M9" s="159"/>
      <c r="N9" s="159"/>
      <c r="O9" s="159"/>
      <c r="P9" s="159"/>
      <c r="Q9" s="159"/>
      <c r="R9" s="208"/>
      <c r="S9" s="159">
        <f t="shared" si="0"/>
        <v>0</v>
      </c>
      <c r="T9" s="159" t="str">
        <f t="shared" si="1"/>
        <v/>
      </c>
      <c r="U9" s="164"/>
    </row>
    <row r="10" customHeight="1" spans="1:21">
      <c r="A10" s="156"/>
      <c r="B10" s="157"/>
      <c r="C10" s="157"/>
      <c r="D10" s="270"/>
      <c r="E10" s="336"/>
      <c r="F10" s="157"/>
      <c r="G10" s="156"/>
      <c r="H10" s="156"/>
      <c r="I10" s="158"/>
      <c r="J10" s="158"/>
      <c r="K10" s="159"/>
      <c r="L10" s="159"/>
      <c r="M10" s="159"/>
      <c r="N10" s="159"/>
      <c r="O10" s="159"/>
      <c r="P10" s="159"/>
      <c r="Q10" s="159"/>
      <c r="R10" s="208"/>
      <c r="S10" s="159">
        <f t="shared" si="0"/>
        <v>0</v>
      </c>
      <c r="T10" s="159" t="str">
        <f t="shared" si="1"/>
        <v/>
      </c>
      <c r="U10" s="164"/>
    </row>
    <row r="11" customHeight="1" spans="1:21">
      <c r="A11" s="156"/>
      <c r="B11" s="157"/>
      <c r="C11" s="157"/>
      <c r="D11" s="270"/>
      <c r="E11" s="336"/>
      <c r="F11" s="157"/>
      <c r="G11" s="156"/>
      <c r="H11" s="156"/>
      <c r="I11" s="158"/>
      <c r="J11" s="158"/>
      <c r="K11" s="159"/>
      <c r="L11" s="159"/>
      <c r="M11" s="159"/>
      <c r="N11" s="159"/>
      <c r="O11" s="159"/>
      <c r="P11" s="159"/>
      <c r="Q11" s="159"/>
      <c r="R11" s="208"/>
      <c r="S11" s="159">
        <f t="shared" si="0"/>
        <v>0</v>
      </c>
      <c r="T11" s="159" t="str">
        <f t="shared" si="1"/>
        <v/>
      </c>
      <c r="U11" s="164"/>
    </row>
    <row r="12" customHeight="1" spans="1:21">
      <c r="A12" s="156"/>
      <c r="B12" s="157"/>
      <c r="C12" s="157"/>
      <c r="D12" s="270"/>
      <c r="E12" s="336"/>
      <c r="F12" s="157"/>
      <c r="G12" s="156"/>
      <c r="H12" s="156"/>
      <c r="I12" s="158"/>
      <c r="J12" s="158"/>
      <c r="K12" s="159"/>
      <c r="L12" s="159"/>
      <c r="M12" s="159"/>
      <c r="N12" s="159"/>
      <c r="O12" s="159"/>
      <c r="P12" s="159"/>
      <c r="Q12" s="159"/>
      <c r="R12" s="208"/>
      <c r="S12" s="159">
        <f t="shared" si="0"/>
        <v>0</v>
      </c>
      <c r="T12" s="159" t="str">
        <f t="shared" si="1"/>
        <v/>
      </c>
      <c r="U12" s="164"/>
    </row>
    <row r="13" customHeight="1" spans="1:21">
      <c r="A13" s="156"/>
      <c r="B13" s="157"/>
      <c r="C13" s="157"/>
      <c r="D13" s="270"/>
      <c r="E13" s="336"/>
      <c r="F13" s="157"/>
      <c r="G13" s="156"/>
      <c r="H13" s="156"/>
      <c r="I13" s="158"/>
      <c r="J13" s="158"/>
      <c r="K13" s="159"/>
      <c r="L13" s="159"/>
      <c r="M13" s="159"/>
      <c r="N13" s="159"/>
      <c r="O13" s="159"/>
      <c r="P13" s="159"/>
      <c r="Q13" s="159"/>
      <c r="R13" s="208"/>
      <c r="S13" s="159">
        <f t="shared" si="0"/>
        <v>0</v>
      </c>
      <c r="T13" s="159" t="str">
        <f t="shared" si="1"/>
        <v/>
      </c>
      <c r="U13" s="164"/>
    </row>
    <row r="14" customHeight="1" spans="1:21">
      <c r="A14" s="156"/>
      <c r="B14" s="157"/>
      <c r="C14" s="157"/>
      <c r="D14" s="270"/>
      <c r="E14" s="336"/>
      <c r="F14" s="157"/>
      <c r="G14" s="156"/>
      <c r="H14" s="156"/>
      <c r="I14" s="158"/>
      <c r="J14" s="158"/>
      <c r="K14" s="159"/>
      <c r="L14" s="159"/>
      <c r="M14" s="159"/>
      <c r="N14" s="159"/>
      <c r="O14" s="159"/>
      <c r="P14" s="159"/>
      <c r="Q14" s="159"/>
      <c r="R14" s="208"/>
      <c r="S14" s="159">
        <f t="shared" si="0"/>
        <v>0</v>
      </c>
      <c r="T14" s="159" t="str">
        <f t="shared" si="1"/>
        <v/>
      </c>
      <c r="U14" s="164"/>
    </row>
    <row r="15" customHeight="1" spans="1:21">
      <c r="A15" s="156"/>
      <c r="B15" s="157"/>
      <c r="C15" s="157"/>
      <c r="D15" s="270"/>
      <c r="E15" s="336"/>
      <c r="F15" s="157"/>
      <c r="G15" s="156"/>
      <c r="H15" s="156"/>
      <c r="I15" s="158"/>
      <c r="J15" s="158"/>
      <c r="K15" s="159"/>
      <c r="L15" s="159"/>
      <c r="M15" s="159"/>
      <c r="N15" s="159"/>
      <c r="O15" s="159"/>
      <c r="P15" s="159"/>
      <c r="Q15" s="159"/>
      <c r="R15" s="208"/>
      <c r="S15" s="159">
        <f t="shared" si="0"/>
        <v>0</v>
      </c>
      <c r="T15" s="159" t="str">
        <f t="shared" si="1"/>
        <v/>
      </c>
      <c r="U15" s="164"/>
    </row>
    <row r="16" customHeight="1" spans="1:21">
      <c r="A16" s="156"/>
      <c r="B16" s="157"/>
      <c r="C16" s="157"/>
      <c r="D16" s="270"/>
      <c r="E16" s="336"/>
      <c r="F16" s="157"/>
      <c r="G16" s="156"/>
      <c r="H16" s="156"/>
      <c r="I16" s="158"/>
      <c r="J16" s="158"/>
      <c r="K16" s="159"/>
      <c r="L16" s="159"/>
      <c r="M16" s="159"/>
      <c r="N16" s="159"/>
      <c r="O16" s="159"/>
      <c r="P16" s="159"/>
      <c r="Q16" s="159"/>
      <c r="R16" s="208"/>
      <c r="S16" s="159">
        <f t="shared" si="0"/>
        <v>0</v>
      </c>
      <c r="T16" s="159" t="str">
        <f t="shared" si="1"/>
        <v/>
      </c>
      <c r="U16" s="164"/>
    </row>
    <row r="17" customHeight="1" spans="1:21">
      <c r="A17" s="156"/>
      <c r="B17" s="157"/>
      <c r="C17" s="157"/>
      <c r="D17" s="270"/>
      <c r="E17" s="336"/>
      <c r="F17" s="157"/>
      <c r="G17" s="156"/>
      <c r="H17" s="156"/>
      <c r="I17" s="158"/>
      <c r="J17" s="158"/>
      <c r="K17" s="159"/>
      <c r="L17" s="159"/>
      <c r="M17" s="159"/>
      <c r="N17" s="159"/>
      <c r="O17" s="159"/>
      <c r="P17" s="159"/>
      <c r="Q17" s="159"/>
      <c r="R17" s="208"/>
      <c r="S17" s="159">
        <f t="shared" si="0"/>
        <v>0</v>
      </c>
      <c r="T17" s="159" t="str">
        <f t="shared" si="1"/>
        <v/>
      </c>
      <c r="U17" s="164"/>
    </row>
    <row r="18" customHeight="1" spans="1:21">
      <c r="A18" s="156"/>
      <c r="B18" s="157"/>
      <c r="C18" s="157"/>
      <c r="D18" s="270"/>
      <c r="E18" s="336"/>
      <c r="F18" s="157"/>
      <c r="G18" s="156"/>
      <c r="H18" s="156"/>
      <c r="I18" s="158"/>
      <c r="J18" s="158"/>
      <c r="K18" s="159"/>
      <c r="L18" s="159"/>
      <c r="M18" s="159"/>
      <c r="N18" s="159"/>
      <c r="O18" s="159"/>
      <c r="P18" s="159"/>
      <c r="Q18" s="159"/>
      <c r="R18" s="208"/>
      <c r="S18" s="159">
        <f t="shared" si="0"/>
        <v>0</v>
      </c>
      <c r="T18" s="159" t="str">
        <f t="shared" si="1"/>
        <v/>
      </c>
      <c r="U18" s="164"/>
    </row>
    <row r="19" customHeight="1" spans="1:21">
      <c r="A19" s="156"/>
      <c r="B19" s="157"/>
      <c r="C19" s="157"/>
      <c r="D19" s="270"/>
      <c r="E19" s="336"/>
      <c r="F19" s="157"/>
      <c r="G19" s="156"/>
      <c r="H19" s="156"/>
      <c r="I19" s="158"/>
      <c r="J19" s="158"/>
      <c r="K19" s="159"/>
      <c r="L19" s="159"/>
      <c r="M19" s="159"/>
      <c r="N19" s="159"/>
      <c r="O19" s="159"/>
      <c r="P19" s="159"/>
      <c r="Q19" s="159"/>
      <c r="R19" s="208"/>
      <c r="S19" s="159">
        <f t="shared" si="0"/>
        <v>0</v>
      </c>
      <c r="T19" s="159" t="str">
        <f t="shared" si="1"/>
        <v/>
      </c>
      <c r="U19" s="164"/>
    </row>
    <row r="20" customHeight="1" spans="1:21">
      <c r="A20" s="156"/>
      <c r="B20" s="157"/>
      <c r="C20" s="157"/>
      <c r="D20" s="270"/>
      <c r="E20" s="336"/>
      <c r="F20" s="157"/>
      <c r="G20" s="156"/>
      <c r="H20" s="156"/>
      <c r="I20" s="158"/>
      <c r="J20" s="158"/>
      <c r="K20" s="159"/>
      <c r="L20" s="159"/>
      <c r="M20" s="159"/>
      <c r="N20" s="159"/>
      <c r="O20" s="159"/>
      <c r="P20" s="159"/>
      <c r="Q20" s="159"/>
      <c r="R20" s="208"/>
      <c r="S20" s="159">
        <f t="shared" si="0"/>
        <v>0</v>
      </c>
      <c r="T20" s="159" t="str">
        <f t="shared" si="1"/>
        <v/>
      </c>
      <c r="U20" s="164"/>
    </row>
    <row r="21" customHeight="1" spans="1:21">
      <c r="A21" s="156"/>
      <c r="B21" s="157"/>
      <c r="C21" s="157"/>
      <c r="D21" s="270"/>
      <c r="E21" s="336"/>
      <c r="F21" s="157"/>
      <c r="G21" s="156"/>
      <c r="H21" s="156"/>
      <c r="I21" s="158"/>
      <c r="J21" s="158"/>
      <c r="K21" s="159"/>
      <c r="L21" s="159"/>
      <c r="M21" s="159"/>
      <c r="N21" s="159"/>
      <c r="O21" s="159"/>
      <c r="P21" s="159"/>
      <c r="Q21" s="159"/>
      <c r="R21" s="208"/>
      <c r="S21" s="159">
        <f t="shared" si="0"/>
        <v>0</v>
      </c>
      <c r="T21" s="159" t="str">
        <f t="shared" si="1"/>
        <v/>
      </c>
      <c r="U21" s="164"/>
    </row>
    <row r="22" customHeight="1" spans="1:21">
      <c r="A22" s="156"/>
      <c r="B22" s="157"/>
      <c r="C22" s="157"/>
      <c r="D22" s="270"/>
      <c r="E22" s="336"/>
      <c r="F22" s="157"/>
      <c r="G22" s="156"/>
      <c r="H22" s="156"/>
      <c r="I22" s="158"/>
      <c r="J22" s="158"/>
      <c r="K22" s="159"/>
      <c r="L22" s="159"/>
      <c r="M22" s="159"/>
      <c r="N22" s="159"/>
      <c r="O22" s="159"/>
      <c r="P22" s="159"/>
      <c r="Q22" s="159"/>
      <c r="R22" s="208"/>
      <c r="S22" s="159">
        <f t="shared" si="0"/>
        <v>0</v>
      </c>
      <c r="T22" s="159" t="str">
        <f t="shared" si="1"/>
        <v/>
      </c>
      <c r="U22" s="164"/>
    </row>
    <row r="23" customHeight="1" spans="1:21">
      <c r="A23" s="156"/>
      <c r="B23" s="157"/>
      <c r="C23" s="157"/>
      <c r="D23" s="270"/>
      <c r="E23" s="336"/>
      <c r="F23" s="157"/>
      <c r="G23" s="156"/>
      <c r="H23" s="156"/>
      <c r="I23" s="158"/>
      <c r="J23" s="158"/>
      <c r="K23" s="159"/>
      <c r="L23" s="159"/>
      <c r="M23" s="159"/>
      <c r="N23" s="159"/>
      <c r="O23" s="159"/>
      <c r="P23" s="159"/>
      <c r="Q23" s="159"/>
      <c r="R23" s="208"/>
      <c r="S23" s="159">
        <f t="shared" si="0"/>
        <v>0</v>
      </c>
      <c r="T23" s="159" t="str">
        <f t="shared" si="1"/>
        <v/>
      </c>
      <c r="U23" s="164"/>
    </row>
    <row r="24" customHeight="1" spans="1:21">
      <c r="A24" s="156"/>
      <c r="B24" s="157"/>
      <c r="C24" s="157"/>
      <c r="D24" s="270"/>
      <c r="E24" s="336"/>
      <c r="F24" s="157"/>
      <c r="G24" s="156"/>
      <c r="H24" s="156"/>
      <c r="I24" s="158"/>
      <c r="J24" s="158"/>
      <c r="K24" s="159"/>
      <c r="L24" s="159"/>
      <c r="M24" s="159"/>
      <c r="N24" s="159"/>
      <c r="O24" s="159"/>
      <c r="P24" s="159"/>
      <c r="Q24" s="159"/>
      <c r="R24" s="208"/>
      <c r="S24" s="159">
        <f t="shared" si="0"/>
        <v>0</v>
      </c>
      <c r="T24" s="159" t="str">
        <f t="shared" si="1"/>
        <v/>
      </c>
      <c r="U24" s="164"/>
    </row>
    <row r="25" customHeight="1" spans="1:21">
      <c r="A25" s="156"/>
      <c r="B25" s="157"/>
      <c r="C25" s="157"/>
      <c r="D25" s="270"/>
      <c r="E25" s="336"/>
      <c r="F25" s="157"/>
      <c r="G25" s="156"/>
      <c r="H25" s="156"/>
      <c r="I25" s="158"/>
      <c r="J25" s="158"/>
      <c r="K25" s="159"/>
      <c r="L25" s="159"/>
      <c r="M25" s="159"/>
      <c r="N25" s="159"/>
      <c r="O25" s="159"/>
      <c r="P25" s="159"/>
      <c r="Q25" s="159"/>
      <c r="R25" s="208"/>
      <c r="S25" s="159">
        <f t="shared" si="0"/>
        <v>0</v>
      </c>
      <c r="T25" s="159" t="str">
        <f t="shared" si="1"/>
        <v/>
      </c>
      <c r="U25" s="164"/>
    </row>
    <row r="26" customHeight="1" spans="1:21">
      <c r="A26" s="156"/>
      <c r="B26" s="157"/>
      <c r="C26" s="157"/>
      <c r="D26" s="270"/>
      <c r="E26" s="336"/>
      <c r="F26" s="164"/>
      <c r="G26" s="156"/>
      <c r="H26" s="156"/>
      <c r="I26" s="158"/>
      <c r="J26" s="158"/>
      <c r="K26" s="159"/>
      <c r="L26" s="159"/>
      <c r="M26" s="159"/>
      <c r="N26" s="159"/>
      <c r="O26" s="159"/>
      <c r="P26" s="159"/>
      <c r="Q26" s="159"/>
      <c r="R26" s="208"/>
      <c r="S26" s="159"/>
      <c r="T26" s="159"/>
      <c r="U26" s="164"/>
    </row>
    <row r="27" customHeight="1" spans="1:21">
      <c r="A27" s="161" t="s">
        <v>337</v>
      </c>
      <c r="B27" s="316"/>
      <c r="C27" s="227"/>
      <c r="D27" s="270"/>
      <c r="E27" s="337"/>
      <c r="F27" s="156"/>
      <c r="G27" s="156"/>
      <c r="H27" s="156"/>
      <c r="I27" s="158"/>
      <c r="J27" s="158"/>
      <c r="K27" s="159">
        <f>SUM(K7:K26)</f>
        <v>0</v>
      </c>
      <c r="L27" s="159">
        <f>SUM(L7:L26)</f>
        <v>0</v>
      </c>
      <c r="M27" s="159"/>
      <c r="N27" s="159"/>
      <c r="O27" s="159">
        <f>SUM(O7:O26)</f>
        <v>0</v>
      </c>
      <c r="P27" s="159">
        <f>SUM(P7:P26)</f>
        <v>0</v>
      </c>
      <c r="Q27" s="159">
        <f>SUM(Q7:Q26)</f>
        <v>0</v>
      </c>
      <c r="R27" s="208"/>
      <c r="S27" s="159">
        <f>SUM(S7:S26)</f>
        <v>0</v>
      </c>
      <c r="T27" s="159" t="str">
        <f>IF(P27=0,"",(S27-P27)/P27*100)</f>
        <v/>
      </c>
      <c r="U27" s="164"/>
    </row>
    <row r="28" customHeight="1" spans="1:20">
      <c r="A28" s="169" t="str">
        <f>封面!D11&amp;封面!G11</f>
        <v>产权持有单位填表人：丁旭伟</v>
      </c>
      <c r="K28" s="150"/>
      <c r="L28" s="150"/>
      <c r="M28" s="150"/>
      <c r="N28" s="150"/>
      <c r="O28" s="150" t="str">
        <f>"评估人员："&amp;封面!G26</f>
        <v>评估人员：</v>
      </c>
      <c r="P28" s="150"/>
      <c r="Q28" s="150"/>
      <c r="R28" s="150"/>
      <c r="S28" s="150"/>
      <c r="T28" s="150"/>
    </row>
    <row r="29" customHeight="1" spans="1:20">
      <c r="A29" s="139" t="str">
        <f>CONCATENATE(封面!D13,封面!F13,封面!G13,封面!H13,封面!I13,封面!J13,封面!K13)</f>
        <v>填表日期：2023年11月7日</v>
      </c>
      <c r="K29" s="150"/>
      <c r="L29" s="150"/>
      <c r="M29" s="150"/>
      <c r="N29" s="150"/>
      <c r="O29" s="150"/>
      <c r="P29" s="150"/>
      <c r="Q29" s="150"/>
      <c r="R29" s="150"/>
      <c r="S29" s="150"/>
      <c r="T29" s="150"/>
    </row>
  </sheetData>
  <mergeCells count="20">
    <mergeCell ref="A2:U2"/>
    <mergeCell ref="A3:U3"/>
    <mergeCell ref="K5:L5"/>
    <mergeCell ref="M5:N5"/>
    <mergeCell ref="O5:P5"/>
    <mergeCell ref="Q5:S5"/>
    <mergeCell ref="V5:W5"/>
    <mergeCell ref="A27:C27"/>
    <mergeCell ref="A5:A6"/>
    <mergeCell ref="B5:B6"/>
    <mergeCell ref="C5:C6"/>
    <mergeCell ref="D5:D6"/>
    <mergeCell ref="E5:E6"/>
    <mergeCell ref="F5:F6"/>
    <mergeCell ref="G5:G6"/>
    <mergeCell ref="H5:H6"/>
    <mergeCell ref="I5:I6"/>
    <mergeCell ref="J5:J6"/>
    <mergeCell ref="T5:T6"/>
    <mergeCell ref="U5:U6"/>
  </mergeCells>
  <hyperlinks>
    <hyperlink ref="A1" location="索引目录!E38" display="返回索引页"/>
    <hyperlink ref="B1" location="固定资产汇总!B12" display="返回"/>
  </hyperlinks>
  <printOptions horizontalCentered="1"/>
  <pageMargins left="0.354166666666667" right="0.354166666666667" top="0.786805555555556" bottom="0.786805555555556" header="1.02291666666667" footer="0.511805555555556"/>
  <pageSetup paperSize="9" scale="71" fitToHeight="0" orientation="landscape"/>
  <headerFooter alignWithMargins="0">
    <oddHeader>&amp;R&amp;"宋体,常规"&amp;10表&amp;"Times New Roman,常规"4-10-5
&amp;"宋体,常规"共&amp;"Times New Roman,常规"&amp;N&amp;"宋体,常规"页第&amp;"Times New Roman,常规"&amp;P&amp;"宋体,常规"页</oddHeader>
  </headerFooter>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Y29"/>
  <sheetViews>
    <sheetView zoomScale="70" zoomScaleNormal="70" workbookViewId="0">
      <selection activeCell="L19" sqref="L19"/>
    </sheetView>
  </sheetViews>
  <sheetFormatPr defaultColWidth="9" defaultRowHeight="15.75" customHeight="1"/>
  <cols>
    <col min="1" max="1" width="4.16666666666667" style="139" customWidth="1"/>
    <col min="2" max="3" width="8.66666666666667" style="139" customWidth="1"/>
    <col min="4" max="4" width="11.5833333333333" style="426" customWidth="1"/>
    <col min="5" max="5" width="8" style="139" customWidth="1" outlineLevel="1"/>
    <col min="6" max="6" width="7.5" style="139" customWidth="1"/>
    <col min="7" max="8" width="4.16666666666667" style="139" customWidth="1"/>
    <col min="9" max="10" width="8.5" style="140" customWidth="1"/>
    <col min="11" max="11" width="7.58333333333333" style="139" customWidth="1"/>
    <col min="12" max="15" width="11" style="139" customWidth="1" outlineLevel="1"/>
    <col min="16" max="16" width="11" style="139" customWidth="1"/>
    <col min="17" max="18" width="12.5" style="139" customWidth="1"/>
    <col min="19" max="19" width="7.16666666666667" style="139" customWidth="1"/>
    <col min="20" max="20" width="12.5" style="139" customWidth="1"/>
    <col min="21" max="21" width="7.91666666666667" style="139" customWidth="1"/>
    <col min="22" max="22" width="5.5" style="139" customWidth="1"/>
    <col min="23" max="23" width="13.0833333333333" style="139" customWidth="1" outlineLevel="1"/>
    <col min="24" max="25" width="13.5833333333333" style="139" customWidth="1"/>
    <col min="26" max="16384" width="9" style="139"/>
  </cols>
  <sheetData>
    <row r="1" customHeight="1" spans="1:25">
      <c r="A1" s="142" t="s">
        <v>118</v>
      </c>
      <c r="B1" s="428"/>
      <c r="C1" s="143" t="s">
        <v>261</v>
      </c>
      <c r="D1" s="427"/>
      <c r="E1" s="145"/>
      <c r="F1" s="145"/>
      <c r="G1" s="145"/>
      <c r="H1" s="145"/>
      <c r="I1" s="144"/>
      <c r="J1" s="144"/>
      <c r="K1" s="145"/>
      <c r="L1" s="146"/>
      <c r="M1" s="146"/>
      <c r="N1" s="146"/>
      <c r="O1" s="146"/>
      <c r="P1" s="146"/>
      <c r="Q1" s="146"/>
      <c r="R1" s="146"/>
      <c r="S1" s="146"/>
      <c r="T1" s="146"/>
      <c r="U1" s="146"/>
      <c r="V1" s="145"/>
      <c r="X1" s="145"/>
      <c r="Y1" s="145"/>
    </row>
    <row r="2" s="137" customFormat="1" ht="30" customHeight="1" spans="1:25">
      <c r="A2" s="148" t="s">
        <v>1312</v>
      </c>
      <c r="B2" s="148"/>
      <c r="C2" s="149"/>
      <c r="D2" s="149"/>
      <c r="E2" s="149"/>
      <c r="F2" s="149"/>
      <c r="G2" s="149"/>
      <c r="H2" s="149"/>
      <c r="I2" s="149"/>
      <c r="J2" s="149"/>
      <c r="K2" s="149"/>
      <c r="L2" s="149"/>
      <c r="M2" s="149"/>
      <c r="N2" s="149"/>
      <c r="O2" s="149"/>
      <c r="P2" s="149"/>
      <c r="Q2" s="149"/>
      <c r="R2" s="149"/>
      <c r="S2" s="149"/>
      <c r="T2" s="149"/>
      <c r="U2" s="149"/>
      <c r="V2" s="149"/>
      <c r="X2" s="149"/>
      <c r="Y2" s="149"/>
    </row>
    <row r="3" ht="14.25" customHeight="1" spans="1:25">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c r="T3" s="138"/>
      <c r="U3" s="138"/>
      <c r="V3" s="138"/>
      <c r="X3" s="138"/>
      <c r="Y3" s="138"/>
    </row>
    <row r="4" customHeight="1" spans="1:25">
      <c r="A4" s="139" t="str">
        <f>封面!D7&amp;封面!F7</f>
        <v>产权持有人：杭州汽轮新能源有限公司</v>
      </c>
      <c r="L4" s="150"/>
      <c r="M4" s="150"/>
      <c r="N4" s="150"/>
      <c r="O4" s="150"/>
      <c r="P4" s="150"/>
      <c r="Q4" s="150"/>
      <c r="R4" s="150"/>
      <c r="S4" s="150"/>
      <c r="T4" s="150"/>
      <c r="U4" s="150"/>
      <c r="V4" s="163" t="s">
        <v>120</v>
      </c>
      <c r="X4" s="163"/>
      <c r="Y4" s="163"/>
    </row>
    <row r="5" s="138" customFormat="1" customHeight="1" spans="1:25">
      <c r="A5" s="152" t="s">
        <v>183</v>
      </c>
      <c r="B5" s="429" t="s">
        <v>1140</v>
      </c>
      <c r="C5" s="152" t="s">
        <v>1313</v>
      </c>
      <c r="D5" s="272" t="s">
        <v>1314</v>
      </c>
      <c r="E5" s="334" t="s">
        <v>1199</v>
      </c>
      <c r="F5" s="282" t="s">
        <v>1310</v>
      </c>
      <c r="G5" s="282" t="s">
        <v>426</v>
      </c>
      <c r="H5" s="282" t="s">
        <v>428</v>
      </c>
      <c r="I5" s="287" t="s">
        <v>1311</v>
      </c>
      <c r="J5" s="287" t="s">
        <v>1012</v>
      </c>
      <c r="K5" s="282" t="s">
        <v>1315</v>
      </c>
      <c r="L5" s="338" t="s">
        <v>264</v>
      </c>
      <c r="M5" s="339"/>
      <c r="N5" s="340" t="s">
        <v>292</v>
      </c>
      <c r="O5" s="341"/>
      <c r="P5" s="170" t="s">
        <v>265</v>
      </c>
      <c r="Q5" s="208"/>
      <c r="R5" s="170" t="s">
        <v>266</v>
      </c>
      <c r="S5" s="208"/>
      <c r="T5" s="208"/>
      <c r="U5" s="154" t="s">
        <v>293</v>
      </c>
      <c r="V5" s="282" t="s">
        <v>186</v>
      </c>
      <c r="W5" s="152" t="s">
        <v>1142</v>
      </c>
      <c r="X5" s="431" t="s">
        <v>427</v>
      </c>
      <c r="Y5" s="432"/>
    </row>
    <row r="6" s="138" customFormat="1" customHeight="1" spans="1:25">
      <c r="A6" s="156"/>
      <c r="B6" s="430"/>
      <c r="C6" s="156"/>
      <c r="D6" s="270"/>
      <c r="E6" s="335"/>
      <c r="F6" s="156"/>
      <c r="G6" s="156"/>
      <c r="H6" s="156"/>
      <c r="I6" s="158"/>
      <c r="J6" s="158"/>
      <c r="K6" s="156"/>
      <c r="L6" s="170" t="s">
        <v>1153</v>
      </c>
      <c r="M6" s="170" t="s">
        <v>1154</v>
      </c>
      <c r="N6" s="170" t="s">
        <v>1153</v>
      </c>
      <c r="O6" s="170" t="s">
        <v>1154</v>
      </c>
      <c r="P6" s="170" t="s">
        <v>1153</v>
      </c>
      <c r="Q6" s="170" t="s">
        <v>1154</v>
      </c>
      <c r="R6" s="170" t="s">
        <v>1153</v>
      </c>
      <c r="S6" s="170" t="s">
        <v>1014</v>
      </c>
      <c r="T6" s="170" t="s">
        <v>1154</v>
      </c>
      <c r="U6" s="208"/>
      <c r="V6" s="156"/>
      <c r="W6" s="156"/>
      <c r="X6" s="152" t="s">
        <v>264</v>
      </c>
      <c r="Y6" s="348" t="s">
        <v>265</v>
      </c>
    </row>
    <row r="7" customHeight="1" spans="1:23">
      <c r="A7" s="156"/>
      <c r="B7" s="156"/>
      <c r="C7" s="156"/>
      <c r="D7" s="267"/>
      <c r="E7" s="336"/>
      <c r="F7" s="157"/>
      <c r="G7" s="156"/>
      <c r="H7" s="156"/>
      <c r="I7" s="158"/>
      <c r="J7" s="158"/>
      <c r="K7" s="203"/>
      <c r="L7" s="159"/>
      <c r="M7" s="159"/>
      <c r="N7" s="159"/>
      <c r="O7" s="159"/>
      <c r="P7" s="159"/>
      <c r="Q7" s="159"/>
      <c r="R7" s="159"/>
      <c r="S7" s="208"/>
      <c r="T7" s="159">
        <f>ROUND(R7*S7/100,0)</f>
        <v>0</v>
      </c>
      <c r="U7" s="159" t="str">
        <f>IF(Q7=0,"",(T7-Q7)/Q7*100)</f>
        <v/>
      </c>
      <c r="V7" s="164"/>
      <c r="W7" s="164"/>
    </row>
    <row r="8" customHeight="1" spans="1:23">
      <c r="A8" s="156"/>
      <c r="B8" s="156"/>
      <c r="C8" s="156"/>
      <c r="D8" s="267"/>
      <c r="E8" s="336"/>
      <c r="F8" s="157"/>
      <c r="G8" s="156"/>
      <c r="H8" s="156"/>
      <c r="I8" s="158"/>
      <c r="J8" s="158"/>
      <c r="K8" s="203"/>
      <c r="L8" s="159"/>
      <c r="M8" s="159"/>
      <c r="N8" s="159"/>
      <c r="O8" s="159"/>
      <c r="P8" s="159"/>
      <c r="Q8" s="159"/>
      <c r="R8" s="159"/>
      <c r="S8" s="208"/>
      <c r="T8" s="159">
        <f t="shared" ref="T8:T25" si="0">ROUND(R8*S8/100,0)</f>
        <v>0</v>
      </c>
      <c r="U8" s="159" t="str">
        <f t="shared" ref="U8:U25" si="1">IF(Q8=0,"",(T8-Q8)/Q8*100)</f>
        <v/>
      </c>
      <c r="V8" s="164"/>
      <c r="W8" s="164"/>
    </row>
    <row r="9" customHeight="1" spans="1:23">
      <c r="A9" s="156"/>
      <c r="B9" s="156"/>
      <c r="C9" s="156"/>
      <c r="D9" s="267"/>
      <c r="E9" s="336"/>
      <c r="F9" s="157"/>
      <c r="G9" s="156"/>
      <c r="H9" s="156"/>
      <c r="I9" s="158"/>
      <c r="J9" s="158"/>
      <c r="K9" s="203"/>
      <c r="L9" s="159"/>
      <c r="M9" s="159"/>
      <c r="N9" s="159"/>
      <c r="O9" s="159"/>
      <c r="P9" s="159"/>
      <c r="Q9" s="159"/>
      <c r="R9" s="159"/>
      <c r="S9" s="208"/>
      <c r="T9" s="159">
        <f t="shared" si="0"/>
        <v>0</v>
      </c>
      <c r="U9" s="159" t="str">
        <f t="shared" si="1"/>
        <v/>
      </c>
      <c r="V9" s="164"/>
      <c r="W9" s="164"/>
    </row>
    <row r="10" customHeight="1" spans="1:23">
      <c r="A10" s="156"/>
      <c r="B10" s="156"/>
      <c r="C10" s="156"/>
      <c r="D10" s="267"/>
      <c r="E10" s="336"/>
      <c r="F10" s="157"/>
      <c r="G10" s="156"/>
      <c r="H10" s="156"/>
      <c r="I10" s="158"/>
      <c r="J10" s="158"/>
      <c r="K10" s="203"/>
      <c r="L10" s="159"/>
      <c r="M10" s="159"/>
      <c r="N10" s="159"/>
      <c r="O10" s="159"/>
      <c r="P10" s="159"/>
      <c r="Q10" s="159"/>
      <c r="R10" s="159"/>
      <c r="S10" s="208"/>
      <c r="T10" s="159">
        <f t="shared" si="0"/>
        <v>0</v>
      </c>
      <c r="U10" s="159" t="str">
        <f t="shared" si="1"/>
        <v/>
      </c>
      <c r="V10" s="164"/>
      <c r="W10" s="164"/>
    </row>
    <row r="11" customHeight="1" spans="1:23">
      <c r="A11" s="156"/>
      <c r="B11" s="156"/>
      <c r="C11" s="156"/>
      <c r="D11" s="267"/>
      <c r="E11" s="336"/>
      <c r="F11" s="157"/>
      <c r="G11" s="156"/>
      <c r="H11" s="156"/>
      <c r="I11" s="158"/>
      <c r="J11" s="158"/>
      <c r="K11" s="203"/>
      <c r="L11" s="159"/>
      <c r="M11" s="159"/>
      <c r="N11" s="159"/>
      <c r="O11" s="159"/>
      <c r="P11" s="159"/>
      <c r="Q11" s="159"/>
      <c r="R11" s="159"/>
      <c r="S11" s="208"/>
      <c r="T11" s="159">
        <f t="shared" si="0"/>
        <v>0</v>
      </c>
      <c r="U11" s="159" t="str">
        <f t="shared" si="1"/>
        <v/>
      </c>
      <c r="V11" s="164"/>
      <c r="W11" s="164"/>
    </row>
    <row r="12" customHeight="1" spans="1:23">
      <c r="A12" s="156"/>
      <c r="B12" s="156"/>
      <c r="C12" s="156"/>
      <c r="D12" s="267"/>
      <c r="E12" s="336"/>
      <c r="F12" s="157"/>
      <c r="G12" s="156"/>
      <c r="H12" s="156"/>
      <c r="I12" s="158"/>
      <c r="J12" s="158"/>
      <c r="K12" s="203"/>
      <c r="L12" s="159"/>
      <c r="M12" s="159"/>
      <c r="N12" s="159"/>
      <c r="O12" s="159"/>
      <c r="P12" s="159"/>
      <c r="Q12" s="159"/>
      <c r="R12" s="159"/>
      <c r="S12" s="208"/>
      <c r="T12" s="159">
        <f t="shared" si="0"/>
        <v>0</v>
      </c>
      <c r="U12" s="159" t="str">
        <f t="shared" si="1"/>
        <v/>
      </c>
      <c r="V12" s="164"/>
      <c r="W12" s="164"/>
    </row>
    <row r="13" customHeight="1" spans="1:23">
      <c r="A13" s="156"/>
      <c r="B13" s="156"/>
      <c r="C13" s="156"/>
      <c r="D13" s="267"/>
      <c r="E13" s="336"/>
      <c r="F13" s="157"/>
      <c r="G13" s="156"/>
      <c r="H13" s="156"/>
      <c r="I13" s="158"/>
      <c r="J13" s="158"/>
      <c r="K13" s="203"/>
      <c r="L13" s="159"/>
      <c r="M13" s="159"/>
      <c r="N13" s="159"/>
      <c r="O13" s="159"/>
      <c r="P13" s="159"/>
      <c r="Q13" s="159"/>
      <c r="R13" s="159"/>
      <c r="S13" s="208"/>
      <c r="T13" s="159">
        <f t="shared" si="0"/>
        <v>0</v>
      </c>
      <c r="U13" s="159" t="str">
        <f t="shared" si="1"/>
        <v/>
      </c>
      <c r="V13" s="164"/>
      <c r="W13" s="164"/>
    </row>
    <row r="14" customHeight="1" spans="1:23">
      <c r="A14" s="156"/>
      <c r="B14" s="156"/>
      <c r="C14" s="156"/>
      <c r="D14" s="267"/>
      <c r="E14" s="336"/>
      <c r="F14" s="157"/>
      <c r="G14" s="156"/>
      <c r="H14" s="156"/>
      <c r="I14" s="158"/>
      <c r="J14" s="158"/>
      <c r="K14" s="203"/>
      <c r="L14" s="159"/>
      <c r="M14" s="159"/>
      <c r="N14" s="159"/>
      <c r="O14" s="159"/>
      <c r="P14" s="159"/>
      <c r="Q14" s="159"/>
      <c r="R14" s="159"/>
      <c r="S14" s="208"/>
      <c r="T14" s="159">
        <f t="shared" si="0"/>
        <v>0</v>
      </c>
      <c r="U14" s="159" t="str">
        <f t="shared" si="1"/>
        <v/>
      </c>
      <c r="V14" s="164"/>
      <c r="W14" s="164"/>
    </row>
    <row r="15" customHeight="1" spans="1:23">
      <c r="A15" s="156"/>
      <c r="B15" s="156"/>
      <c r="C15" s="156"/>
      <c r="D15" s="267"/>
      <c r="E15" s="336"/>
      <c r="F15" s="157"/>
      <c r="G15" s="156"/>
      <c r="H15" s="156"/>
      <c r="I15" s="158"/>
      <c r="J15" s="158"/>
      <c r="K15" s="203"/>
      <c r="L15" s="159"/>
      <c r="M15" s="159"/>
      <c r="N15" s="159"/>
      <c r="O15" s="159"/>
      <c r="P15" s="159"/>
      <c r="Q15" s="159"/>
      <c r="R15" s="159"/>
      <c r="S15" s="208"/>
      <c r="T15" s="159">
        <f t="shared" si="0"/>
        <v>0</v>
      </c>
      <c r="U15" s="159" t="str">
        <f t="shared" si="1"/>
        <v/>
      </c>
      <c r="V15" s="164"/>
      <c r="W15" s="164"/>
    </row>
    <row r="16" customHeight="1" spans="1:23">
      <c r="A16" s="156"/>
      <c r="B16" s="156"/>
      <c r="C16" s="156"/>
      <c r="D16" s="267"/>
      <c r="E16" s="336"/>
      <c r="F16" s="157"/>
      <c r="G16" s="156"/>
      <c r="H16" s="156"/>
      <c r="I16" s="158"/>
      <c r="J16" s="158"/>
      <c r="K16" s="203"/>
      <c r="L16" s="159"/>
      <c r="M16" s="159"/>
      <c r="N16" s="159"/>
      <c r="O16" s="159"/>
      <c r="P16" s="159"/>
      <c r="Q16" s="159"/>
      <c r="R16" s="159"/>
      <c r="S16" s="208"/>
      <c r="T16" s="159">
        <f t="shared" si="0"/>
        <v>0</v>
      </c>
      <c r="U16" s="159" t="str">
        <f t="shared" si="1"/>
        <v/>
      </c>
      <c r="V16" s="164"/>
      <c r="W16" s="164"/>
    </row>
    <row r="17" customHeight="1" spans="1:23">
      <c r="A17" s="156"/>
      <c r="B17" s="156"/>
      <c r="C17" s="156"/>
      <c r="D17" s="267"/>
      <c r="E17" s="336"/>
      <c r="F17" s="157"/>
      <c r="G17" s="156"/>
      <c r="H17" s="156"/>
      <c r="I17" s="158"/>
      <c r="J17" s="158"/>
      <c r="K17" s="203"/>
      <c r="L17" s="159"/>
      <c r="M17" s="159"/>
      <c r="N17" s="159"/>
      <c r="O17" s="159"/>
      <c r="P17" s="159"/>
      <c r="Q17" s="159"/>
      <c r="R17" s="159"/>
      <c r="S17" s="208"/>
      <c r="T17" s="159">
        <f t="shared" si="0"/>
        <v>0</v>
      </c>
      <c r="U17" s="159" t="str">
        <f t="shared" si="1"/>
        <v/>
      </c>
      <c r="V17" s="164"/>
      <c r="W17" s="164"/>
    </row>
    <row r="18" customHeight="1" spans="1:23">
      <c r="A18" s="156"/>
      <c r="B18" s="156"/>
      <c r="C18" s="156"/>
      <c r="D18" s="267"/>
      <c r="E18" s="336"/>
      <c r="F18" s="157"/>
      <c r="G18" s="156"/>
      <c r="H18" s="156"/>
      <c r="I18" s="158"/>
      <c r="J18" s="158"/>
      <c r="K18" s="203"/>
      <c r="L18" s="159"/>
      <c r="M18" s="159"/>
      <c r="N18" s="159"/>
      <c r="O18" s="159"/>
      <c r="P18" s="159"/>
      <c r="Q18" s="159"/>
      <c r="R18" s="159"/>
      <c r="S18" s="208"/>
      <c r="T18" s="159">
        <f t="shared" si="0"/>
        <v>0</v>
      </c>
      <c r="U18" s="159" t="str">
        <f t="shared" si="1"/>
        <v/>
      </c>
      <c r="V18" s="164"/>
      <c r="W18" s="164"/>
    </row>
    <row r="19" customHeight="1" spans="1:23">
      <c r="A19" s="156"/>
      <c r="B19" s="156"/>
      <c r="C19" s="156"/>
      <c r="D19" s="267"/>
      <c r="E19" s="336"/>
      <c r="F19" s="157"/>
      <c r="G19" s="156"/>
      <c r="H19" s="156"/>
      <c r="I19" s="158"/>
      <c r="J19" s="158"/>
      <c r="K19" s="203"/>
      <c r="L19" s="159"/>
      <c r="M19" s="159"/>
      <c r="N19" s="159"/>
      <c r="O19" s="159"/>
      <c r="P19" s="159"/>
      <c r="Q19" s="159"/>
      <c r="R19" s="159"/>
      <c r="S19" s="208"/>
      <c r="T19" s="159">
        <f t="shared" si="0"/>
        <v>0</v>
      </c>
      <c r="U19" s="159" t="str">
        <f t="shared" si="1"/>
        <v/>
      </c>
      <c r="V19" s="164"/>
      <c r="W19" s="164"/>
    </row>
    <row r="20" customHeight="1" spans="1:23">
      <c r="A20" s="156"/>
      <c r="B20" s="156"/>
      <c r="C20" s="156"/>
      <c r="D20" s="267"/>
      <c r="E20" s="336"/>
      <c r="F20" s="157"/>
      <c r="G20" s="156"/>
      <c r="H20" s="156"/>
      <c r="I20" s="158"/>
      <c r="J20" s="158"/>
      <c r="K20" s="203"/>
      <c r="L20" s="159"/>
      <c r="M20" s="159"/>
      <c r="N20" s="159"/>
      <c r="O20" s="159"/>
      <c r="P20" s="159"/>
      <c r="Q20" s="159"/>
      <c r="R20" s="159"/>
      <c r="S20" s="208"/>
      <c r="T20" s="159">
        <f t="shared" si="0"/>
        <v>0</v>
      </c>
      <c r="U20" s="159" t="str">
        <f t="shared" si="1"/>
        <v/>
      </c>
      <c r="V20" s="164"/>
      <c r="W20" s="164"/>
    </row>
    <row r="21" customHeight="1" spans="1:23">
      <c r="A21" s="156"/>
      <c r="B21" s="156"/>
      <c r="C21" s="156"/>
      <c r="D21" s="267"/>
      <c r="E21" s="336"/>
      <c r="F21" s="157"/>
      <c r="G21" s="156"/>
      <c r="H21" s="156"/>
      <c r="I21" s="158"/>
      <c r="J21" s="158"/>
      <c r="K21" s="203"/>
      <c r="L21" s="159"/>
      <c r="M21" s="159"/>
      <c r="N21" s="159"/>
      <c r="O21" s="159"/>
      <c r="P21" s="159"/>
      <c r="Q21" s="159"/>
      <c r="R21" s="159"/>
      <c r="S21" s="208"/>
      <c r="T21" s="159">
        <f t="shared" si="0"/>
        <v>0</v>
      </c>
      <c r="U21" s="159" t="str">
        <f t="shared" si="1"/>
        <v/>
      </c>
      <c r="V21" s="164"/>
      <c r="W21" s="164"/>
    </row>
    <row r="22" customHeight="1" spans="1:23">
      <c r="A22" s="156"/>
      <c r="B22" s="156"/>
      <c r="C22" s="156"/>
      <c r="D22" s="267"/>
      <c r="E22" s="336"/>
      <c r="F22" s="157"/>
      <c r="G22" s="156"/>
      <c r="H22" s="156"/>
      <c r="I22" s="158"/>
      <c r="J22" s="158"/>
      <c r="K22" s="203"/>
      <c r="L22" s="159"/>
      <c r="M22" s="159"/>
      <c r="N22" s="159"/>
      <c r="O22" s="159"/>
      <c r="P22" s="159"/>
      <c r="Q22" s="159"/>
      <c r="R22" s="159"/>
      <c r="S22" s="208"/>
      <c r="T22" s="159">
        <f t="shared" si="0"/>
        <v>0</v>
      </c>
      <c r="U22" s="159" t="str">
        <f t="shared" si="1"/>
        <v/>
      </c>
      <c r="V22" s="164"/>
      <c r="W22" s="164"/>
    </row>
    <row r="23" customHeight="1" spans="1:23">
      <c r="A23" s="156"/>
      <c r="B23" s="156"/>
      <c r="C23" s="156"/>
      <c r="D23" s="267"/>
      <c r="E23" s="336"/>
      <c r="F23" s="157"/>
      <c r="G23" s="156"/>
      <c r="H23" s="156"/>
      <c r="I23" s="158"/>
      <c r="J23" s="158"/>
      <c r="K23" s="203"/>
      <c r="L23" s="159"/>
      <c r="M23" s="159"/>
      <c r="N23" s="159"/>
      <c r="O23" s="159"/>
      <c r="P23" s="159"/>
      <c r="Q23" s="159"/>
      <c r="R23" s="159"/>
      <c r="S23" s="208"/>
      <c r="T23" s="159">
        <f t="shared" si="0"/>
        <v>0</v>
      </c>
      <c r="U23" s="159" t="str">
        <f t="shared" si="1"/>
        <v/>
      </c>
      <c r="V23" s="164"/>
      <c r="W23" s="164"/>
    </row>
    <row r="24" customHeight="1" spans="1:23">
      <c r="A24" s="156"/>
      <c r="B24" s="156"/>
      <c r="C24" s="156"/>
      <c r="D24" s="267"/>
      <c r="E24" s="336"/>
      <c r="F24" s="157"/>
      <c r="G24" s="156"/>
      <c r="H24" s="156"/>
      <c r="I24" s="158"/>
      <c r="J24" s="158"/>
      <c r="K24" s="203"/>
      <c r="L24" s="159"/>
      <c r="M24" s="159"/>
      <c r="N24" s="159"/>
      <c r="O24" s="159"/>
      <c r="P24" s="159"/>
      <c r="Q24" s="159"/>
      <c r="R24" s="159"/>
      <c r="S24" s="208"/>
      <c r="T24" s="159">
        <f t="shared" si="0"/>
        <v>0</v>
      </c>
      <c r="U24" s="159" t="str">
        <f t="shared" si="1"/>
        <v/>
      </c>
      <c r="V24" s="164"/>
      <c r="W24" s="164"/>
    </row>
    <row r="25" customHeight="1" spans="1:23">
      <c r="A25" s="156"/>
      <c r="B25" s="156"/>
      <c r="C25" s="156"/>
      <c r="D25" s="267"/>
      <c r="E25" s="336"/>
      <c r="F25" s="157"/>
      <c r="G25" s="156"/>
      <c r="H25" s="156"/>
      <c r="I25" s="158"/>
      <c r="J25" s="158"/>
      <c r="K25" s="203"/>
      <c r="L25" s="159"/>
      <c r="M25" s="159"/>
      <c r="N25" s="159"/>
      <c r="O25" s="159"/>
      <c r="P25" s="159"/>
      <c r="Q25" s="159"/>
      <c r="R25" s="159"/>
      <c r="S25" s="208"/>
      <c r="T25" s="159">
        <f t="shared" si="0"/>
        <v>0</v>
      </c>
      <c r="U25" s="159" t="str">
        <f t="shared" si="1"/>
        <v/>
      </c>
      <c r="V25" s="164"/>
      <c r="W25" s="164"/>
    </row>
    <row r="26" customHeight="1" spans="1:23">
      <c r="A26" s="156"/>
      <c r="B26" s="156"/>
      <c r="C26" s="156"/>
      <c r="D26" s="267"/>
      <c r="E26" s="336"/>
      <c r="F26" s="157"/>
      <c r="G26" s="156"/>
      <c r="H26" s="156"/>
      <c r="I26" s="158"/>
      <c r="J26" s="158"/>
      <c r="K26" s="203"/>
      <c r="L26" s="159"/>
      <c r="M26" s="159"/>
      <c r="N26" s="159"/>
      <c r="O26" s="159"/>
      <c r="P26" s="159"/>
      <c r="Q26" s="159"/>
      <c r="R26" s="159"/>
      <c r="S26" s="208"/>
      <c r="T26" s="159"/>
      <c r="U26" s="159"/>
      <c r="V26" s="164"/>
      <c r="W26" s="164"/>
    </row>
    <row r="27" customHeight="1" spans="1:23">
      <c r="A27" s="161" t="s">
        <v>337</v>
      </c>
      <c r="B27" s="316"/>
      <c r="C27" s="316"/>
      <c r="D27" s="227"/>
      <c r="E27" s="336"/>
      <c r="F27" s="157"/>
      <c r="G27" s="156"/>
      <c r="H27" s="156"/>
      <c r="I27" s="158"/>
      <c r="J27" s="158"/>
      <c r="K27" s="156"/>
      <c r="L27" s="159">
        <f>SUM(L7:L26)</f>
        <v>0</v>
      </c>
      <c r="M27" s="159">
        <f>SUM(M7:M26)</f>
        <v>0</v>
      </c>
      <c r="N27" s="159"/>
      <c r="O27" s="159"/>
      <c r="P27" s="159">
        <f>SUM(P7:P26)</f>
        <v>0</v>
      </c>
      <c r="Q27" s="159">
        <f>SUM(Q7:Q26)</f>
        <v>0</v>
      </c>
      <c r="R27" s="159">
        <f>SUM(R7:R26)</f>
        <v>0</v>
      </c>
      <c r="S27" s="208"/>
      <c r="T27" s="159">
        <f>SUM(T7:T26)</f>
        <v>0</v>
      </c>
      <c r="U27" s="159" t="str">
        <f>IF(Q27=0,"",(T27-Q27)/Q27*100)</f>
        <v/>
      </c>
      <c r="V27" s="164"/>
      <c r="W27" s="164"/>
    </row>
    <row r="28" customHeight="1" spans="1:21">
      <c r="A28" s="139" t="str">
        <f>封面!D11&amp;封面!G11</f>
        <v>产权持有单位填表人：丁旭伟</v>
      </c>
      <c r="L28" s="150"/>
      <c r="M28" s="150"/>
      <c r="N28" s="150"/>
      <c r="O28" s="150"/>
      <c r="P28" s="150" t="str">
        <f>"评估人员："&amp;封面!G26</f>
        <v>评估人员：</v>
      </c>
      <c r="Q28" s="150"/>
      <c r="R28" s="150"/>
      <c r="S28" s="150"/>
      <c r="T28" s="150"/>
      <c r="U28" s="150"/>
    </row>
    <row r="29" customHeight="1" spans="1:21">
      <c r="A29" s="139" t="str">
        <f>CONCATENATE(封面!D13,封面!F13,封面!G13,封面!H13,封面!I13,封面!J13,封面!K13)</f>
        <v>填表日期：2023年11月7日</v>
      </c>
      <c r="L29" s="150"/>
      <c r="M29" s="150"/>
      <c r="N29" s="150"/>
      <c r="O29" s="150"/>
      <c r="P29" s="150"/>
      <c r="Q29" s="150"/>
      <c r="R29" s="150"/>
      <c r="S29" s="150"/>
      <c r="T29" s="150"/>
      <c r="U29" s="150"/>
    </row>
  </sheetData>
  <mergeCells count="22">
    <mergeCell ref="A2:V2"/>
    <mergeCell ref="A3:V3"/>
    <mergeCell ref="L5:M5"/>
    <mergeCell ref="N5:O5"/>
    <mergeCell ref="P5:Q5"/>
    <mergeCell ref="R5:T5"/>
    <mergeCell ref="X5:Y5"/>
    <mergeCell ref="A27:D27"/>
    <mergeCell ref="A5:A6"/>
    <mergeCell ref="B5:B6"/>
    <mergeCell ref="C5:C6"/>
    <mergeCell ref="D5:D6"/>
    <mergeCell ref="E5:E6"/>
    <mergeCell ref="F5:F6"/>
    <mergeCell ref="G5:G6"/>
    <mergeCell ref="H5:H6"/>
    <mergeCell ref="I5:I6"/>
    <mergeCell ref="J5:J6"/>
    <mergeCell ref="K5:K6"/>
    <mergeCell ref="U5:U6"/>
    <mergeCell ref="V5:V6"/>
    <mergeCell ref="W5:W6"/>
  </mergeCells>
  <hyperlinks>
    <hyperlink ref="A1" location="索引目录!E39" display="返回索引页"/>
    <hyperlink ref="C1" location="固定资产汇总!B13" display="返回"/>
  </hyperlinks>
  <printOptions horizontalCentered="1"/>
  <pageMargins left="0.354166666666667" right="0.354166666666667" top="0.786805555555556" bottom="0.786805555555556" header="1.02291666666667" footer="0.511805555555556"/>
  <pageSetup paperSize="9" scale="67" fitToHeight="0" orientation="landscape"/>
  <headerFooter alignWithMargins="0">
    <oddHeader>&amp;R&amp;"宋体,常规"&amp;10表&amp;"Times New Roman,常规"4-10-6
&amp;"宋体,常规"共&amp;"Times New Roman,常规"&amp;N&amp;"宋体,常规"页第&amp;"Times New Roman,常规"&amp;P&amp;"宋体,常规"页</oddHeader>
  </headerFooter>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W29"/>
  <sheetViews>
    <sheetView zoomScale="70" zoomScaleNormal="70" workbookViewId="0">
      <selection activeCell="L19" sqref="L19"/>
    </sheetView>
  </sheetViews>
  <sheetFormatPr defaultColWidth="9" defaultRowHeight="15.75" customHeight="1"/>
  <cols>
    <col min="1" max="1" width="6.08333333333333" style="139" customWidth="1"/>
    <col min="2" max="2" width="4.58333333333333" style="139" customWidth="1"/>
    <col min="3" max="3" width="12.5" style="426" customWidth="1"/>
    <col min="4" max="4" width="9.58333333333333" style="426" customWidth="1"/>
    <col min="5" max="5" width="8" style="139" customWidth="1" outlineLevel="1"/>
    <col min="6" max="6" width="10.1666666666667" style="139" customWidth="1"/>
    <col min="7" max="8" width="4.08333333333333" style="139" customWidth="1"/>
    <col min="9" max="10" width="8.5" style="140" customWidth="1"/>
    <col min="11" max="14" width="11" style="139" customWidth="1" outlineLevel="1"/>
    <col min="15" max="17" width="11" style="139" customWidth="1"/>
    <col min="18" max="18" width="7" style="139" customWidth="1"/>
    <col min="19" max="19" width="11" style="139" customWidth="1"/>
    <col min="20" max="20" width="8.41666666666667" style="139" customWidth="1"/>
    <col min="21" max="21" width="6" style="139" customWidth="1"/>
    <col min="22" max="23" width="13.5833333333333" style="139" customWidth="1"/>
    <col min="24" max="16384" width="9" style="139"/>
  </cols>
  <sheetData>
    <row r="1" customHeight="1" spans="1:23">
      <c r="A1" s="142" t="s">
        <v>118</v>
      </c>
      <c r="B1" s="143" t="s">
        <v>261</v>
      </c>
      <c r="C1" s="427"/>
      <c r="D1" s="427"/>
      <c r="E1" s="145"/>
      <c r="F1" s="145"/>
      <c r="G1" s="145"/>
      <c r="H1" s="145"/>
      <c r="I1" s="144"/>
      <c r="J1" s="144"/>
      <c r="K1" s="146"/>
      <c r="L1" s="146"/>
      <c r="M1" s="146"/>
      <c r="N1" s="146"/>
      <c r="O1" s="146"/>
      <c r="P1" s="146"/>
      <c r="Q1" s="146"/>
      <c r="R1" s="146"/>
      <c r="S1" s="146"/>
      <c r="T1" s="146"/>
      <c r="U1" s="145"/>
      <c r="V1" s="145"/>
      <c r="W1" s="145"/>
    </row>
    <row r="2" s="137" customFormat="1" ht="30" customHeight="1" spans="1:23">
      <c r="A2" s="148" t="s">
        <v>1316</v>
      </c>
      <c r="B2" s="149"/>
      <c r="C2" s="149"/>
      <c r="D2" s="149"/>
      <c r="E2" s="149"/>
      <c r="F2" s="149"/>
      <c r="G2" s="149"/>
      <c r="H2" s="149"/>
      <c r="I2" s="149"/>
      <c r="J2" s="149"/>
      <c r="K2" s="149"/>
      <c r="L2" s="149"/>
      <c r="M2" s="149"/>
      <c r="N2" s="149"/>
      <c r="O2" s="149"/>
      <c r="P2" s="149"/>
      <c r="Q2" s="149"/>
      <c r="R2" s="149"/>
      <c r="S2" s="149"/>
      <c r="T2" s="149"/>
      <c r="U2" s="149"/>
      <c r="V2" s="149"/>
      <c r="W2" s="149"/>
    </row>
    <row r="3" ht="14.25" customHeight="1" spans="1:23">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c r="T3" s="138"/>
      <c r="U3" s="138"/>
      <c r="V3" s="138"/>
      <c r="W3" s="138"/>
    </row>
    <row r="4" customHeight="1" spans="1:23">
      <c r="A4" s="139" t="str">
        <f>封面!D7&amp;封面!F7</f>
        <v>产权持有人：杭州汽轮新能源有限公司</v>
      </c>
      <c r="K4" s="150"/>
      <c r="L4" s="150"/>
      <c r="M4" s="150"/>
      <c r="N4" s="150"/>
      <c r="O4" s="150"/>
      <c r="P4" s="150"/>
      <c r="Q4" s="150"/>
      <c r="R4" s="150"/>
      <c r="S4" s="150"/>
      <c r="T4" s="150"/>
      <c r="U4" s="163" t="s">
        <v>120</v>
      </c>
      <c r="V4" s="163"/>
      <c r="W4" s="163"/>
    </row>
    <row r="5" s="138" customFormat="1" customHeight="1" spans="1:23">
      <c r="A5" s="152" t="s">
        <v>183</v>
      </c>
      <c r="B5" s="282" t="s">
        <v>1317</v>
      </c>
      <c r="C5" s="272" t="s">
        <v>1309</v>
      </c>
      <c r="D5" s="272" t="s">
        <v>440</v>
      </c>
      <c r="E5" s="334" t="s">
        <v>1199</v>
      </c>
      <c r="F5" s="282" t="s">
        <v>1310</v>
      </c>
      <c r="G5" s="282" t="s">
        <v>426</v>
      </c>
      <c r="H5" s="282" t="s">
        <v>428</v>
      </c>
      <c r="I5" s="287" t="s">
        <v>1311</v>
      </c>
      <c r="J5" s="287" t="s">
        <v>1012</v>
      </c>
      <c r="K5" s="338" t="s">
        <v>264</v>
      </c>
      <c r="L5" s="339"/>
      <c r="M5" s="340" t="s">
        <v>292</v>
      </c>
      <c r="N5" s="341"/>
      <c r="O5" s="170" t="s">
        <v>265</v>
      </c>
      <c r="P5" s="208"/>
      <c r="Q5" s="170" t="s">
        <v>266</v>
      </c>
      <c r="R5" s="208"/>
      <c r="S5" s="208"/>
      <c r="T5" s="154" t="s">
        <v>293</v>
      </c>
      <c r="U5" s="282" t="s">
        <v>186</v>
      </c>
      <c r="V5" s="161" t="s">
        <v>427</v>
      </c>
      <c r="W5" s="227"/>
    </row>
    <row r="6" s="138" customFormat="1" customHeight="1" spans="1:23">
      <c r="A6" s="156"/>
      <c r="B6" s="156"/>
      <c r="C6" s="270"/>
      <c r="D6" s="270"/>
      <c r="E6" s="335"/>
      <c r="F6" s="156"/>
      <c r="G6" s="156"/>
      <c r="H6" s="156"/>
      <c r="I6" s="158"/>
      <c r="J6" s="158"/>
      <c r="K6" s="170" t="s">
        <v>1153</v>
      </c>
      <c r="L6" s="170" t="s">
        <v>1154</v>
      </c>
      <c r="M6" s="170" t="s">
        <v>1153</v>
      </c>
      <c r="N6" s="170" t="s">
        <v>1154</v>
      </c>
      <c r="O6" s="170" t="s">
        <v>1153</v>
      </c>
      <c r="P6" s="170" t="s">
        <v>1154</v>
      </c>
      <c r="Q6" s="170" t="s">
        <v>1153</v>
      </c>
      <c r="R6" s="170" t="s">
        <v>1014</v>
      </c>
      <c r="S6" s="170" t="s">
        <v>1154</v>
      </c>
      <c r="T6" s="208"/>
      <c r="U6" s="156"/>
      <c r="V6" s="152" t="s">
        <v>264</v>
      </c>
      <c r="W6" s="152" t="s">
        <v>265</v>
      </c>
    </row>
    <row r="7" customHeight="1" spans="1:21">
      <c r="A7" s="156"/>
      <c r="B7" s="156"/>
      <c r="C7" s="267"/>
      <c r="D7" s="267"/>
      <c r="E7" s="336"/>
      <c r="F7" s="157"/>
      <c r="G7" s="156"/>
      <c r="H7" s="156"/>
      <c r="I7" s="158"/>
      <c r="J7" s="158"/>
      <c r="K7" s="159"/>
      <c r="L7" s="159"/>
      <c r="M7" s="159"/>
      <c r="N7" s="159"/>
      <c r="O7" s="159"/>
      <c r="P7" s="159"/>
      <c r="Q7" s="159"/>
      <c r="R7" s="208"/>
      <c r="S7" s="159">
        <f t="shared" ref="S7:S16" si="0">ROUND(Q7*R7/100,0)</f>
        <v>0</v>
      </c>
      <c r="T7" s="159" t="str">
        <f>IF(P7=0,"",(S7-P7)/P7*100)</f>
        <v/>
      </c>
      <c r="U7" s="164"/>
    </row>
    <row r="8" customHeight="1" spans="1:21">
      <c r="A8" s="156"/>
      <c r="B8" s="156"/>
      <c r="C8" s="267"/>
      <c r="D8" s="267"/>
      <c r="E8" s="336"/>
      <c r="F8" s="157"/>
      <c r="G8" s="156"/>
      <c r="H8" s="156"/>
      <c r="I8" s="158"/>
      <c r="J8" s="158"/>
      <c r="K8" s="159"/>
      <c r="L8" s="159"/>
      <c r="M8" s="159"/>
      <c r="N8" s="159"/>
      <c r="O8" s="159"/>
      <c r="P8" s="159"/>
      <c r="Q8" s="159"/>
      <c r="R8" s="208"/>
      <c r="S8" s="159">
        <f t="shared" si="0"/>
        <v>0</v>
      </c>
      <c r="T8" s="159" t="str">
        <f t="shared" ref="T8:T16" si="1">IF(P8=0,"",(S8-P8)/P8*100)</f>
        <v/>
      </c>
      <c r="U8" s="164"/>
    </row>
    <row r="9" customHeight="1" spans="1:21">
      <c r="A9" s="156"/>
      <c r="B9" s="156"/>
      <c r="C9" s="267"/>
      <c r="D9" s="267"/>
      <c r="E9" s="336"/>
      <c r="F9" s="157"/>
      <c r="G9" s="156"/>
      <c r="H9" s="156"/>
      <c r="I9" s="158"/>
      <c r="J9" s="158"/>
      <c r="K9" s="159"/>
      <c r="L9" s="159"/>
      <c r="M9" s="159"/>
      <c r="N9" s="159"/>
      <c r="O9" s="159"/>
      <c r="P9" s="159"/>
      <c r="Q9" s="159"/>
      <c r="R9" s="208"/>
      <c r="S9" s="159">
        <f t="shared" si="0"/>
        <v>0</v>
      </c>
      <c r="T9" s="159" t="str">
        <f t="shared" si="1"/>
        <v/>
      </c>
      <c r="U9" s="164"/>
    </row>
    <row r="10" customHeight="1" spans="1:21">
      <c r="A10" s="156"/>
      <c r="B10" s="156"/>
      <c r="C10" s="267"/>
      <c r="D10" s="267"/>
      <c r="E10" s="336"/>
      <c r="F10" s="157"/>
      <c r="G10" s="156"/>
      <c r="H10" s="156"/>
      <c r="I10" s="158"/>
      <c r="J10" s="158"/>
      <c r="K10" s="159"/>
      <c r="L10" s="159"/>
      <c r="M10" s="159"/>
      <c r="N10" s="159"/>
      <c r="O10" s="159"/>
      <c r="P10" s="159"/>
      <c r="Q10" s="159"/>
      <c r="R10" s="208"/>
      <c r="S10" s="159">
        <f t="shared" si="0"/>
        <v>0</v>
      </c>
      <c r="T10" s="159" t="str">
        <f t="shared" si="1"/>
        <v/>
      </c>
      <c r="U10" s="164"/>
    </row>
    <row r="11" customHeight="1" spans="1:21">
      <c r="A11" s="156"/>
      <c r="B11" s="156"/>
      <c r="C11" s="267"/>
      <c r="D11" s="267"/>
      <c r="E11" s="336"/>
      <c r="F11" s="157"/>
      <c r="G11" s="156"/>
      <c r="H11" s="156"/>
      <c r="I11" s="158"/>
      <c r="J11" s="158"/>
      <c r="K11" s="159"/>
      <c r="L11" s="159"/>
      <c r="M11" s="159"/>
      <c r="N11" s="159"/>
      <c r="O11" s="159"/>
      <c r="P11" s="159"/>
      <c r="Q11" s="159"/>
      <c r="R11" s="208"/>
      <c r="S11" s="159">
        <f t="shared" si="0"/>
        <v>0</v>
      </c>
      <c r="T11" s="159" t="str">
        <f t="shared" si="1"/>
        <v/>
      </c>
      <c r="U11" s="164"/>
    </row>
    <row r="12" customHeight="1" spans="1:21">
      <c r="A12" s="156"/>
      <c r="B12" s="156"/>
      <c r="C12" s="267"/>
      <c r="D12" s="267"/>
      <c r="E12" s="336"/>
      <c r="F12" s="157"/>
      <c r="G12" s="156"/>
      <c r="H12" s="156"/>
      <c r="I12" s="158"/>
      <c r="J12" s="158"/>
      <c r="K12" s="159"/>
      <c r="L12" s="159"/>
      <c r="M12" s="159"/>
      <c r="N12" s="159"/>
      <c r="O12" s="159"/>
      <c r="P12" s="159"/>
      <c r="Q12" s="159"/>
      <c r="R12" s="208"/>
      <c r="S12" s="159">
        <f t="shared" si="0"/>
        <v>0</v>
      </c>
      <c r="T12" s="159" t="str">
        <f t="shared" si="1"/>
        <v/>
      </c>
      <c r="U12" s="164"/>
    </row>
    <row r="13" customHeight="1" spans="1:21">
      <c r="A13" s="156"/>
      <c r="B13" s="156"/>
      <c r="C13" s="267"/>
      <c r="D13" s="267"/>
      <c r="E13" s="336"/>
      <c r="F13" s="157"/>
      <c r="G13" s="156"/>
      <c r="H13" s="156"/>
      <c r="I13" s="158"/>
      <c r="J13" s="158"/>
      <c r="K13" s="159"/>
      <c r="L13" s="159"/>
      <c r="M13" s="159"/>
      <c r="N13" s="159"/>
      <c r="O13" s="159"/>
      <c r="P13" s="159"/>
      <c r="Q13" s="159"/>
      <c r="R13" s="208"/>
      <c r="S13" s="159">
        <f t="shared" si="0"/>
        <v>0</v>
      </c>
      <c r="T13" s="159" t="str">
        <f t="shared" si="1"/>
        <v/>
      </c>
      <c r="U13" s="164"/>
    </row>
    <row r="14" customHeight="1" spans="1:21">
      <c r="A14" s="156"/>
      <c r="B14" s="156"/>
      <c r="C14" s="267"/>
      <c r="D14" s="267"/>
      <c r="E14" s="336"/>
      <c r="F14" s="157"/>
      <c r="G14" s="156"/>
      <c r="H14" s="156"/>
      <c r="I14" s="158"/>
      <c r="J14" s="158"/>
      <c r="K14" s="159"/>
      <c r="L14" s="159"/>
      <c r="M14" s="159"/>
      <c r="N14" s="159"/>
      <c r="O14" s="159"/>
      <c r="P14" s="159"/>
      <c r="Q14" s="159"/>
      <c r="R14" s="208"/>
      <c r="S14" s="159">
        <f t="shared" si="0"/>
        <v>0</v>
      </c>
      <c r="T14" s="159" t="str">
        <f t="shared" si="1"/>
        <v/>
      </c>
      <c r="U14" s="164"/>
    </row>
    <row r="15" customHeight="1" spans="1:21">
      <c r="A15" s="156"/>
      <c r="B15" s="156"/>
      <c r="C15" s="267"/>
      <c r="D15" s="267"/>
      <c r="E15" s="336"/>
      <c r="F15" s="157"/>
      <c r="G15" s="156"/>
      <c r="H15" s="156"/>
      <c r="I15" s="158"/>
      <c r="J15" s="158"/>
      <c r="K15" s="159"/>
      <c r="L15" s="159"/>
      <c r="M15" s="159"/>
      <c r="N15" s="159"/>
      <c r="O15" s="159"/>
      <c r="P15" s="159"/>
      <c r="Q15" s="159"/>
      <c r="R15" s="208"/>
      <c r="S15" s="159">
        <f t="shared" si="0"/>
        <v>0</v>
      </c>
      <c r="T15" s="159" t="str">
        <f t="shared" si="1"/>
        <v/>
      </c>
      <c r="U15" s="164"/>
    </row>
    <row r="16" customHeight="1" spans="1:21">
      <c r="A16" s="156"/>
      <c r="B16" s="156"/>
      <c r="C16" s="267"/>
      <c r="D16" s="267"/>
      <c r="E16" s="336"/>
      <c r="F16" s="157"/>
      <c r="G16" s="156"/>
      <c r="H16" s="156"/>
      <c r="I16" s="158"/>
      <c r="J16" s="158"/>
      <c r="K16" s="159"/>
      <c r="L16" s="159"/>
      <c r="M16" s="159"/>
      <c r="N16" s="159"/>
      <c r="O16" s="159"/>
      <c r="P16" s="159"/>
      <c r="Q16" s="159"/>
      <c r="R16" s="208"/>
      <c r="S16" s="159">
        <f t="shared" si="0"/>
        <v>0</v>
      </c>
      <c r="T16" s="159" t="str">
        <f t="shared" si="1"/>
        <v/>
      </c>
      <c r="U16" s="164"/>
    </row>
    <row r="17" customHeight="1" spans="1:21">
      <c r="A17" s="156"/>
      <c r="B17" s="156"/>
      <c r="C17" s="267"/>
      <c r="D17" s="267"/>
      <c r="E17" s="336"/>
      <c r="F17" s="157"/>
      <c r="G17" s="156"/>
      <c r="H17" s="156"/>
      <c r="I17" s="158"/>
      <c r="J17" s="158"/>
      <c r="K17" s="159"/>
      <c r="L17" s="159"/>
      <c r="M17" s="159"/>
      <c r="N17" s="159"/>
      <c r="O17" s="159"/>
      <c r="P17" s="159"/>
      <c r="Q17" s="159"/>
      <c r="R17" s="208"/>
      <c r="S17" s="159">
        <f t="shared" ref="S17:S25" si="2">ROUND(Q17*R17/100,0)</f>
        <v>0</v>
      </c>
      <c r="T17" s="159" t="str">
        <f t="shared" ref="T17:T25" si="3">IF(P17=0,"",(S17-P17)/P17*100)</f>
        <v/>
      </c>
      <c r="U17" s="164"/>
    </row>
    <row r="18" customHeight="1" spans="1:21">
      <c r="A18" s="156"/>
      <c r="B18" s="156"/>
      <c r="C18" s="267"/>
      <c r="D18" s="267"/>
      <c r="E18" s="336"/>
      <c r="F18" s="157"/>
      <c r="G18" s="156"/>
      <c r="H18" s="156"/>
      <c r="I18" s="158"/>
      <c r="J18" s="158"/>
      <c r="K18" s="159"/>
      <c r="L18" s="159"/>
      <c r="M18" s="159"/>
      <c r="N18" s="159"/>
      <c r="O18" s="159"/>
      <c r="P18" s="159"/>
      <c r="Q18" s="159"/>
      <c r="R18" s="208"/>
      <c r="S18" s="159">
        <f t="shared" si="2"/>
        <v>0</v>
      </c>
      <c r="T18" s="159" t="str">
        <f t="shared" si="3"/>
        <v/>
      </c>
      <c r="U18" s="164"/>
    </row>
    <row r="19" customHeight="1" spans="1:21">
      <c r="A19" s="156"/>
      <c r="B19" s="156"/>
      <c r="C19" s="267"/>
      <c r="D19" s="267"/>
      <c r="E19" s="336"/>
      <c r="F19" s="157"/>
      <c r="G19" s="156"/>
      <c r="H19" s="156"/>
      <c r="I19" s="158"/>
      <c r="J19" s="158"/>
      <c r="K19" s="159"/>
      <c r="L19" s="159"/>
      <c r="M19" s="159"/>
      <c r="N19" s="159"/>
      <c r="O19" s="159"/>
      <c r="P19" s="159"/>
      <c r="Q19" s="159"/>
      <c r="R19" s="208"/>
      <c r="S19" s="159">
        <f t="shared" si="2"/>
        <v>0</v>
      </c>
      <c r="T19" s="159" t="str">
        <f t="shared" si="3"/>
        <v/>
      </c>
      <c r="U19" s="164"/>
    </row>
    <row r="20" customHeight="1" spans="1:21">
      <c r="A20" s="156"/>
      <c r="B20" s="156"/>
      <c r="C20" s="267"/>
      <c r="D20" s="267"/>
      <c r="E20" s="336"/>
      <c r="F20" s="157"/>
      <c r="G20" s="156"/>
      <c r="H20" s="156"/>
      <c r="I20" s="158"/>
      <c r="J20" s="158"/>
      <c r="K20" s="159"/>
      <c r="L20" s="159"/>
      <c r="M20" s="159"/>
      <c r="N20" s="159"/>
      <c r="O20" s="159"/>
      <c r="P20" s="159"/>
      <c r="Q20" s="159"/>
      <c r="R20" s="208"/>
      <c r="S20" s="159">
        <f t="shared" si="2"/>
        <v>0</v>
      </c>
      <c r="T20" s="159" t="str">
        <f t="shared" si="3"/>
        <v/>
      </c>
      <c r="U20" s="164"/>
    </row>
    <row r="21" customHeight="1" spans="1:21">
      <c r="A21" s="156"/>
      <c r="B21" s="156"/>
      <c r="C21" s="267"/>
      <c r="D21" s="267"/>
      <c r="E21" s="336"/>
      <c r="F21" s="157"/>
      <c r="G21" s="156"/>
      <c r="H21" s="156"/>
      <c r="I21" s="158"/>
      <c r="J21" s="158"/>
      <c r="K21" s="159"/>
      <c r="L21" s="159"/>
      <c r="M21" s="159"/>
      <c r="N21" s="159"/>
      <c r="O21" s="159"/>
      <c r="P21" s="159"/>
      <c r="Q21" s="159"/>
      <c r="R21" s="208"/>
      <c r="S21" s="159">
        <f t="shared" si="2"/>
        <v>0</v>
      </c>
      <c r="T21" s="159" t="str">
        <f t="shared" si="3"/>
        <v/>
      </c>
      <c r="U21" s="164"/>
    </row>
    <row r="22" customHeight="1" spans="1:21">
      <c r="A22" s="156"/>
      <c r="B22" s="156"/>
      <c r="C22" s="267"/>
      <c r="D22" s="267"/>
      <c r="E22" s="336"/>
      <c r="F22" s="157"/>
      <c r="G22" s="156"/>
      <c r="H22" s="156"/>
      <c r="I22" s="158"/>
      <c r="J22" s="158"/>
      <c r="K22" s="159"/>
      <c r="L22" s="159"/>
      <c r="M22" s="159"/>
      <c r="N22" s="159"/>
      <c r="O22" s="159"/>
      <c r="P22" s="159"/>
      <c r="Q22" s="159"/>
      <c r="R22" s="208"/>
      <c r="S22" s="159">
        <f t="shared" si="2"/>
        <v>0</v>
      </c>
      <c r="T22" s="159" t="str">
        <f t="shared" si="3"/>
        <v/>
      </c>
      <c r="U22" s="164"/>
    </row>
    <row r="23" customHeight="1" spans="1:21">
      <c r="A23" s="156"/>
      <c r="B23" s="156"/>
      <c r="C23" s="267"/>
      <c r="D23" s="267"/>
      <c r="E23" s="336"/>
      <c r="F23" s="157"/>
      <c r="G23" s="156"/>
      <c r="H23" s="156"/>
      <c r="I23" s="158"/>
      <c r="J23" s="158"/>
      <c r="K23" s="159"/>
      <c r="L23" s="159"/>
      <c r="M23" s="159"/>
      <c r="N23" s="159"/>
      <c r="O23" s="159"/>
      <c r="P23" s="159"/>
      <c r="Q23" s="159"/>
      <c r="R23" s="208"/>
      <c r="S23" s="159">
        <f t="shared" si="2"/>
        <v>0</v>
      </c>
      <c r="T23" s="159" t="str">
        <f t="shared" si="3"/>
        <v/>
      </c>
      <c r="U23" s="164"/>
    </row>
    <row r="24" customHeight="1" spans="1:21">
      <c r="A24" s="156"/>
      <c r="B24" s="156"/>
      <c r="C24" s="267"/>
      <c r="D24" s="267"/>
      <c r="E24" s="336"/>
      <c r="F24" s="157"/>
      <c r="G24" s="156"/>
      <c r="H24" s="156"/>
      <c r="I24" s="158"/>
      <c r="J24" s="158"/>
      <c r="K24" s="159"/>
      <c r="L24" s="159"/>
      <c r="M24" s="159"/>
      <c r="N24" s="159"/>
      <c r="O24" s="159"/>
      <c r="P24" s="159"/>
      <c r="Q24" s="159"/>
      <c r="R24" s="208"/>
      <c r="S24" s="159">
        <f t="shared" si="2"/>
        <v>0</v>
      </c>
      <c r="T24" s="159" t="str">
        <f t="shared" si="3"/>
        <v/>
      </c>
      <c r="U24" s="164"/>
    </row>
    <row r="25" customHeight="1" spans="1:21">
      <c r="A25" s="156"/>
      <c r="B25" s="156"/>
      <c r="C25" s="267"/>
      <c r="D25" s="267"/>
      <c r="E25" s="336"/>
      <c r="F25" s="157"/>
      <c r="G25" s="156"/>
      <c r="H25" s="156"/>
      <c r="I25" s="158"/>
      <c r="J25" s="158"/>
      <c r="K25" s="159"/>
      <c r="L25" s="159"/>
      <c r="M25" s="159"/>
      <c r="N25" s="159"/>
      <c r="O25" s="159"/>
      <c r="P25" s="159"/>
      <c r="Q25" s="159"/>
      <c r="R25" s="208"/>
      <c r="S25" s="159">
        <f t="shared" si="2"/>
        <v>0</v>
      </c>
      <c r="T25" s="159" t="str">
        <f t="shared" si="3"/>
        <v/>
      </c>
      <c r="U25" s="164"/>
    </row>
    <row r="26" customHeight="1" spans="1:21">
      <c r="A26" s="156"/>
      <c r="B26" s="156"/>
      <c r="C26" s="267"/>
      <c r="D26" s="267"/>
      <c r="E26" s="336"/>
      <c r="F26" s="157"/>
      <c r="G26" s="156"/>
      <c r="H26" s="156"/>
      <c r="I26" s="158"/>
      <c r="J26" s="158"/>
      <c r="K26" s="159"/>
      <c r="L26" s="159"/>
      <c r="M26" s="159"/>
      <c r="N26" s="159"/>
      <c r="O26" s="159"/>
      <c r="P26" s="159"/>
      <c r="Q26" s="159"/>
      <c r="R26" s="208"/>
      <c r="S26" s="159"/>
      <c r="T26" s="159"/>
      <c r="U26" s="164"/>
    </row>
    <row r="27" customHeight="1" spans="1:21">
      <c r="A27" s="161" t="s">
        <v>337</v>
      </c>
      <c r="B27" s="316"/>
      <c r="C27" s="227"/>
      <c r="D27" s="267"/>
      <c r="E27" s="336"/>
      <c r="F27" s="157"/>
      <c r="G27" s="156"/>
      <c r="H27" s="156"/>
      <c r="I27" s="158"/>
      <c r="J27" s="158"/>
      <c r="K27" s="159">
        <f>SUM(K7:K26)</f>
        <v>0</v>
      </c>
      <c r="L27" s="159">
        <f>SUM(L7:L26)</f>
        <v>0</v>
      </c>
      <c r="M27" s="159"/>
      <c r="N27" s="159"/>
      <c r="O27" s="159">
        <f>SUM(O7:O26)</f>
        <v>0</v>
      </c>
      <c r="P27" s="159">
        <f>SUM(P7:P26)</f>
        <v>0</v>
      </c>
      <c r="Q27" s="159">
        <f>SUM(Q7:Q26)</f>
        <v>0</v>
      </c>
      <c r="R27" s="208"/>
      <c r="S27" s="159">
        <f>SUM(S7:S26)</f>
        <v>0</v>
      </c>
      <c r="T27" s="159" t="str">
        <f>IF(P27=0,"",(S27-P27)/P27*100)</f>
        <v/>
      </c>
      <c r="U27" s="164"/>
    </row>
    <row r="28" customHeight="1" spans="1:20">
      <c r="A28" s="139" t="str">
        <f>封面!D11&amp;封面!G11</f>
        <v>产权持有单位填表人：丁旭伟</v>
      </c>
      <c r="K28" s="150"/>
      <c r="L28" s="150"/>
      <c r="M28" s="150"/>
      <c r="N28" s="150"/>
      <c r="O28" s="150" t="str">
        <f>"评估人员："&amp;封面!G26</f>
        <v>评估人员：</v>
      </c>
      <c r="P28" s="150"/>
      <c r="Q28" s="150"/>
      <c r="R28" s="150"/>
      <c r="S28" s="150"/>
      <c r="T28" s="150"/>
    </row>
    <row r="29" customHeight="1" spans="1:20">
      <c r="A29" s="139" t="str">
        <f>CONCATENATE(封面!D13,封面!F13,封面!G13,封面!H13,封面!I13,封面!J13,封面!K13)</f>
        <v>填表日期：2023年11月7日</v>
      </c>
      <c r="K29" s="150"/>
      <c r="L29" s="150"/>
      <c r="M29" s="150"/>
      <c r="N29" s="150"/>
      <c r="O29" s="150"/>
      <c r="P29" s="150"/>
      <c r="Q29" s="150"/>
      <c r="R29" s="150"/>
      <c r="S29" s="150"/>
      <c r="T29" s="150"/>
    </row>
  </sheetData>
  <mergeCells count="20">
    <mergeCell ref="A2:U2"/>
    <mergeCell ref="A3:U3"/>
    <mergeCell ref="K5:L5"/>
    <mergeCell ref="M5:N5"/>
    <mergeCell ref="O5:P5"/>
    <mergeCell ref="Q5:S5"/>
    <mergeCell ref="V5:W5"/>
    <mergeCell ref="A27:C27"/>
    <mergeCell ref="A5:A6"/>
    <mergeCell ref="B5:B6"/>
    <mergeCell ref="C5:C6"/>
    <mergeCell ref="D5:D6"/>
    <mergeCell ref="E5:E6"/>
    <mergeCell ref="F5:F6"/>
    <mergeCell ref="G5:G6"/>
    <mergeCell ref="H5:H6"/>
    <mergeCell ref="I5:I6"/>
    <mergeCell ref="J5:J6"/>
    <mergeCell ref="T5:T6"/>
    <mergeCell ref="U5:U6"/>
  </mergeCells>
  <hyperlinks>
    <hyperlink ref="A1" location="索引目录!E40" display="返回索引页"/>
    <hyperlink ref="B1" location="固定资产汇总!B14" display="返回"/>
  </hyperlinks>
  <printOptions horizontalCentered="1"/>
  <pageMargins left="0.354166666666667" right="0.354166666666667" top="0.786805555555556" bottom="0.786805555555556" header="1.02291666666667" footer="0.511805555555556"/>
  <pageSetup paperSize="9" scale="70" fitToHeight="0" orientation="landscape"/>
  <headerFooter alignWithMargins="0">
    <oddHeader>&amp;R&amp;"宋体,常规"&amp;10表&amp;"Times New Roman,常规"4-10-7
&amp;"宋体,常规"共&amp;"Times New Roman,常规"&amp;N&amp;"宋体,常规"页第&amp;"Times New Roman,常规"&amp;P&amp;"宋体,常规"页</oddHeader>
  </headerFooter>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J32"/>
  <sheetViews>
    <sheetView zoomScale="60" zoomScaleNormal="60" workbookViewId="0">
      <selection activeCell="A18" sqref="A18:F18"/>
    </sheetView>
  </sheetViews>
  <sheetFormatPr defaultColWidth="9" defaultRowHeight="12.75"/>
  <cols>
    <col min="1" max="1" width="3.91666666666667" style="362" customWidth="1"/>
    <col min="2" max="2" width="6.91666666666667" style="362" customWidth="1"/>
    <col min="3" max="3" width="8.08333333333333" style="362" hidden="1" customWidth="1" outlineLevel="1"/>
    <col min="4" max="5" width="8.08333333333333" style="362" hidden="1" customWidth="1" outlineLevel="2"/>
    <col min="6" max="6" width="10.4166666666667" style="362" customWidth="1" collapsed="1"/>
    <col min="7" max="8" width="7.58333333333333" style="362" hidden="1" customWidth="1" outlineLevel="1"/>
    <col min="9" max="9" width="9.16666666666667" style="362" hidden="1" customWidth="1" outlineLevel="1"/>
    <col min="10" max="10" width="5.08333333333333" style="362" hidden="1" customWidth="1" outlineLevel="1"/>
    <col min="11" max="11" width="4.41666666666667" style="362" hidden="1" customWidth="1" outlineLevel="1"/>
    <col min="12" max="12" width="9.58333333333333" style="362" hidden="1" customWidth="1" outlineLevel="1"/>
    <col min="13" max="13" width="9.08333333333333" style="362" hidden="1" customWidth="1" outlineLevel="1"/>
    <col min="14" max="14" width="7.66666666666667" style="362" hidden="1" customWidth="1" outlineLevel="1"/>
    <col min="15" max="15" width="6.58333333333333" style="362" hidden="1" customWidth="1" outlineLevel="1"/>
    <col min="16" max="16" width="8.16666666666667" style="362" hidden="1" customWidth="1" outlineLevel="1"/>
    <col min="17" max="17" width="8.58333333333333" style="362" hidden="1" customWidth="1" outlineLevel="1"/>
    <col min="18" max="19" width="7" style="362" hidden="1" customWidth="1" outlineLevel="1"/>
    <col min="20" max="20" width="7.41666666666667" style="362" hidden="1" customWidth="1" outlineLevel="1"/>
    <col min="21" max="21" width="9.08333333333333" style="362" hidden="1" customWidth="1" outlineLevel="1"/>
    <col min="22" max="22" width="12.9166666666667" style="362" hidden="1" customWidth="1" outlineLevel="1"/>
    <col min="23" max="23" width="6.58333333333333" style="362" hidden="1" customWidth="1" outlineLevel="1"/>
    <col min="24" max="24" width="6.5" style="362" hidden="1" customWidth="1" outlineLevel="1"/>
    <col min="25" max="25" width="9.16666666666667" style="362" hidden="1" customWidth="1" outlineLevel="1"/>
    <col min="26" max="26" width="10.4166666666667" style="362" hidden="1" customWidth="1" outlineLevel="1"/>
    <col min="27" max="27" width="8.41666666666667" style="362" hidden="1" customWidth="1" outlineLevel="1"/>
    <col min="28" max="28" width="9.41666666666667" style="362" hidden="1" customWidth="1" outlineLevel="1"/>
    <col min="29" max="29" width="8.16666666666667" style="362" hidden="1" customWidth="1" outlineLevel="1"/>
    <col min="30" max="30" width="8.41666666666667" style="362" hidden="1" customWidth="1" outlineLevel="1"/>
    <col min="31" max="32" width="7" style="362" hidden="1" customWidth="1" outlineLevel="1"/>
    <col min="33" max="33" width="7.08333333333333" style="362" hidden="1" customWidth="1" outlineLevel="1"/>
    <col min="34" max="34" width="16.1666666666667" style="362" customWidth="1" collapsed="1"/>
    <col min="35" max="35" width="4" style="362" customWidth="1"/>
    <col min="36" max="37" width="9.08333333333333" style="362" customWidth="1"/>
    <col min="38" max="38" width="9.66666666666667" style="362" customWidth="1"/>
    <col min="39" max="39" width="10.4166666666667" style="362" customWidth="1" outlineLevel="1"/>
    <col min="40" max="41" width="7.41666666666667" style="362" customWidth="1" outlineLevel="1"/>
    <col min="42" max="42" width="9.16666666666667" style="362" customWidth="1" outlineLevel="1"/>
    <col min="43" max="43" width="7.41666666666667" style="362" customWidth="1" outlineLevel="1"/>
    <col min="44" max="44" width="7" style="362" customWidth="1" outlineLevel="1"/>
    <col min="45" max="45" width="11.4166666666667" style="362" customWidth="1" outlineLevel="1"/>
    <col min="46" max="46" width="7" style="362" customWidth="1" outlineLevel="1"/>
    <col min="47" max="48" width="14" style="362" customWidth="1" outlineLevel="1"/>
    <col min="49" max="49" width="13.5833333333333" style="362" customWidth="1" outlineLevel="1"/>
    <col min="50" max="50" width="13.0833333333333" style="362" customWidth="1" outlineLevel="1"/>
    <col min="51" max="52" width="10.0833333333333" style="362" customWidth="1" outlineLevel="1"/>
    <col min="53" max="53" width="12.6666666666667" style="362" customWidth="1"/>
    <col min="54" max="54" width="13.0833333333333" style="362" customWidth="1"/>
    <col min="55" max="55" width="13.4166666666667" style="362" customWidth="1"/>
    <col min="56" max="56" width="6.66666666666667" style="362" hidden="1" customWidth="1"/>
    <col min="57" max="57" width="12.0833333333333" style="362" customWidth="1"/>
    <col min="58" max="58" width="7.08333333333333" style="362" customWidth="1"/>
    <col min="59" max="59" width="15" style="362" customWidth="1"/>
    <col min="60" max="60" width="20.4166666666667" style="362" hidden="1" customWidth="1" outlineLevel="1"/>
    <col min="61" max="61" width="20.4166666666667" style="362" customWidth="1" collapsed="1"/>
    <col min="62" max="62" width="20.4166666666667" style="362" customWidth="1"/>
    <col min="63" max="16384" width="9" style="362"/>
  </cols>
  <sheetData>
    <row r="1" ht="14.25" spans="1:59">
      <c r="A1" s="363" t="s">
        <v>118</v>
      </c>
      <c r="B1" s="364" t="s">
        <v>261</v>
      </c>
      <c r="C1" s="364"/>
      <c r="D1" s="364"/>
      <c r="E1" s="364"/>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410"/>
      <c r="AX1" s="410"/>
      <c r="AY1" s="410"/>
      <c r="AZ1" s="410"/>
      <c r="BA1" s="410"/>
      <c r="BB1" s="410"/>
      <c r="BC1" s="410"/>
      <c r="BD1" s="410"/>
      <c r="BE1" s="410"/>
      <c r="BF1" s="410"/>
      <c r="BG1" s="365"/>
    </row>
    <row r="2" s="360" customFormat="1" ht="30" customHeight="1" spans="1:59">
      <c r="A2" s="366" t="s">
        <v>1318</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row>
    <row r="3" ht="14.25" customHeight="1" spans="1:59">
      <c r="A3" s="361" t="s">
        <v>1319</v>
      </c>
      <c r="B3" s="361"/>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row>
    <row r="4" ht="15.75" customHeight="1" spans="1:59">
      <c r="A4" s="362" t="s">
        <v>1320</v>
      </c>
      <c r="AE4" s="362" t="s">
        <v>1321</v>
      </c>
      <c r="AW4" s="411"/>
      <c r="AX4" s="411"/>
      <c r="AY4" s="411"/>
      <c r="AZ4" s="411"/>
      <c r="BA4" s="411"/>
      <c r="BB4" s="411"/>
      <c r="BC4" s="411"/>
      <c r="BD4" s="411"/>
      <c r="BE4" s="411"/>
      <c r="BF4" s="411"/>
      <c r="BG4" s="420" t="s">
        <v>120</v>
      </c>
    </row>
    <row r="5" s="361" customFormat="1" ht="15.75" customHeight="1" spans="1:62">
      <c r="A5" s="368" t="s">
        <v>183</v>
      </c>
      <c r="B5" s="369" t="s">
        <v>1322</v>
      </c>
      <c r="C5" s="369" t="s">
        <v>1323</v>
      </c>
      <c r="D5" s="369" t="s">
        <v>1324</v>
      </c>
      <c r="E5" s="369" t="s">
        <v>1325</v>
      </c>
      <c r="F5" s="369" t="s">
        <v>1326</v>
      </c>
      <c r="G5" s="370" t="s">
        <v>1327</v>
      </c>
      <c r="H5" s="370"/>
      <c r="I5" s="370"/>
      <c r="J5" s="370"/>
      <c r="K5" s="370"/>
      <c r="L5" s="370"/>
      <c r="M5" s="370"/>
      <c r="N5" s="370"/>
      <c r="O5" s="370"/>
      <c r="P5" s="370"/>
      <c r="Q5" s="370"/>
      <c r="R5" s="370"/>
      <c r="S5" s="370"/>
      <c r="T5" s="370" t="s">
        <v>1328</v>
      </c>
      <c r="U5" s="370"/>
      <c r="V5" s="370"/>
      <c r="W5" s="370"/>
      <c r="X5" s="370"/>
      <c r="Y5" s="370"/>
      <c r="Z5" s="370"/>
      <c r="AA5" s="370"/>
      <c r="AB5" s="370"/>
      <c r="AC5" s="370"/>
      <c r="AD5" s="370"/>
      <c r="AE5" s="370"/>
      <c r="AF5" s="370"/>
      <c r="AG5" s="396" t="s">
        <v>1199</v>
      </c>
      <c r="AH5" s="369" t="s">
        <v>1310</v>
      </c>
      <c r="AI5" s="369" t="s">
        <v>426</v>
      </c>
      <c r="AJ5" s="369" t="s">
        <v>428</v>
      </c>
      <c r="AK5" s="369" t="s">
        <v>1311</v>
      </c>
      <c r="AL5" s="369" t="s">
        <v>1012</v>
      </c>
      <c r="AM5" s="369" t="s">
        <v>1329</v>
      </c>
      <c r="AN5" s="369" t="s">
        <v>1330</v>
      </c>
      <c r="AO5" s="369" t="s">
        <v>1331</v>
      </c>
      <c r="AP5" s="369" t="s">
        <v>1332</v>
      </c>
      <c r="AQ5" s="369" t="s">
        <v>1333</v>
      </c>
      <c r="AR5" s="369" t="s">
        <v>1334</v>
      </c>
      <c r="AS5" s="401" t="s">
        <v>1335</v>
      </c>
      <c r="AT5" s="401" t="s">
        <v>1336</v>
      </c>
      <c r="AU5" s="401" t="s">
        <v>1337</v>
      </c>
      <c r="AV5" s="401"/>
      <c r="AW5" s="412" t="s">
        <v>264</v>
      </c>
      <c r="AX5" s="413"/>
      <c r="AY5" s="414" t="s">
        <v>292</v>
      </c>
      <c r="AZ5" s="415"/>
      <c r="BA5" s="416" t="s">
        <v>265</v>
      </c>
      <c r="BB5" s="417"/>
      <c r="BC5" s="416" t="s">
        <v>266</v>
      </c>
      <c r="BD5" s="417"/>
      <c r="BE5" s="417"/>
      <c r="BF5" s="421" t="s">
        <v>293</v>
      </c>
      <c r="BG5" s="369" t="s">
        <v>186</v>
      </c>
      <c r="BH5" s="368" t="s">
        <v>1142</v>
      </c>
      <c r="BI5" s="152" t="s">
        <v>427</v>
      </c>
      <c r="BJ5" s="152"/>
    </row>
    <row r="6" s="361" customFormat="1" ht="36" spans="1:62">
      <c r="A6" s="371"/>
      <c r="B6" s="369"/>
      <c r="C6" s="369"/>
      <c r="D6" s="369"/>
      <c r="E6" s="372"/>
      <c r="F6" s="371"/>
      <c r="G6" s="369" t="s">
        <v>1245</v>
      </c>
      <c r="H6" s="369" t="s">
        <v>440</v>
      </c>
      <c r="I6" s="369" t="s">
        <v>1338</v>
      </c>
      <c r="J6" s="376" t="s">
        <v>426</v>
      </c>
      <c r="K6" s="376" t="s">
        <v>428</v>
      </c>
      <c r="L6" s="377" t="s">
        <v>1339</v>
      </c>
      <c r="M6" s="369" t="s">
        <v>1329</v>
      </c>
      <c r="N6" s="369" t="s">
        <v>1340</v>
      </c>
      <c r="O6" s="378" t="s">
        <v>1341</v>
      </c>
      <c r="P6" s="369" t="s">
        <v>1342</v>
      </c>
      <c r="Q6" s="378" t="s">
        <v>1343</v>
      </c>
      <c r="R6" s="369" t="s">
        <v>1344</v>
      </c>
      <c r="S6" s="369" t="s">
        <v>1345</v>
      </c>
      <c r="T6" s="376" t="s">
        <v>1245</v>
      </c>
      <c r="U6" s="369" t="s">
        <v>440</v>
      </c>
      <c r="V6" s="372" t="s">
        <v>1338</v>
      </c>
      <c r="W6" s="376" t="s">
        <v>426</v>
      </c>
      <c r="X6" s="376" t="s">
        <v>428</v>
      </c>
      <c r="Y6" s="377" t="s">
        <v>1339</v>
      </c>
      <c r="Z6" s="372" t="s">
        <v>1329</v>
      </c>
      <c r="AA6" s="372" t="s">
        <v>1340</v>
      </c>
      <c r="AB6" s="369" t="s">
        <v>1341</v>
      </c>
      <c r="AC6" s="369" t="s">
        <v>1342</v>
      </c>
      <c r="AD6" s="369" t="s">
        <v>1343</v>
      </c>
      <c r="AE6" s="369" t="s">
        <v>1344</v>
      </c>
      <c r="AF6" s="369" t="s">
        <v>1345</v>
      </c>
      <c r="AG6" s="397"/>
      <c r="AH6" s="371"/>
      <c r="AI6" s="371"/>
      <c r="AJ6" s="371"/>
      <c r="AK6" s="371"/>
      <c r="AL6" s="371"/>
      <c r="AM6" s="371"/>
      <c r="AN6" s="371"/>
      <c r="AO6" s="371"/>
      <c r="AP6" s="371"/>
      <c r="AQ6" s="371"/>
      <c r="AR6" s="371"/>
      <c r="AS6" s="402"/>
      <c r="AT6" s="402"/>
      <c r="AU6" s="402"/>
      <c r="AV6" s="402" t="s">
        <v>1345</v>
      </c>
      <c r="AW6" s="416" t="s">
        <v>1153</v>
      </c>
      <c r="AX6" s="416" t="s">
        <v>1154</v>
      </c>
      <c r="AY6" s="416" t="s">
        <v>1153</v>
      </c>
      <c r="AZ6" s="416" t="s">
        <v>1154</v>
      </c>
      <c r="BA6" s="416" t="s">
        <v>1153</v>
      </c>
      <c r="BB6" s="416" t="s">
        <v>1154</v>
      </c>
      <c r="BC6" s="416" t="s">
        <v>1153</v>
      </c>
      <c r="BD6" s="416" t="s">
        <v>1014</v>
      </c>
      <c r="BE6" s="416" t="s">
        <v>1154</v>
      </c>
      <c r="BF6" s="417"/>
      <c r="BG6" s="371"/>
      <c r="BH6" s="371"/>
      <c r="BI6" s="152" t="s">
        <v>264</v>
      </c>
      <c r="BJ6" s="152" t="s">
        <v>265</v>
      </c>
    </row>
    <row r="7" ht="15.75" customHeight="1" spans="1:62">
      <c r="A7" s="371"/>
      <c r="B7" s="373"/>
      <c r="C7" s="371"/>
      <c r="D7" s="371"/>
      <c r="E7" s="371"/>
      <c r="F7" s="374"/>
      <c r="G7" s="375"/>
      <c r="H7" s="375"/>
      <c r="I7" s="374"/>
      <c r="J7" s="368"/>
      <c r="K7" s="371"/>
      <c r="L7" s="379"/>
      <c r="M7" s="380"/>
      <c r="N7" s="381"/>
      <c r="O7" s="380"/>
      <c r="P7" s="382"/>
      <c r="Q7" s="382"/>
      <c r="R7" s="381"/>
      <c r="S7" s="381"/>
      <c r="T7" s="375"/>
      <c r="U7" s="375"/>
      <c r="V7" s="374"/>
      <c r="W7" s="368"/>
      <c r="X7" s="371"/>
      <c r="Y7" s="379"/>
      <c r="Z7" s="389"/>
      <c r="AA7" s="390"/>
      <c r="AB7" s="381"/>
      <c r="AC7" s="382"/>
      <c r="AD7" s="391"/>
      <c r="AE7" s="381"/>
      <c r="AF7" s="381"/>
      <c r="AG7" s="374"/>
      <c r="AH7" s="374"/>
      <c r="AI7" s="368"/>
      <c r="AJ7" s="371"/>
      <c r="AK7" s="385"/>
      <c r="AL7" s="385"/>
      <c r="AM7" s="398"/>
      <c r="AN7" s="398"/>
      <c r="AO7" s="398"/>
      <c r="AP7" s="398"/>
      <c r="AQ7" s="398"/>
      <c r="AS7" s="403"/>
      <c r="AT7" s="404"/>
      <c r="AU7" s="405"/>
      <c r="AV7" s="406"/>
      <c r="AW7" s="418"/>
      <c r="AX7" s="418"/>
      <c r="AY7" s="419"/>
      <c r="AZ7" s="419"/>
      <c r="BA7" s="419"/>
      <c r="BB7" s="419"/>
      <c r="BC7" s="419"/>
      <c r="BD7" s="417"/>
      <c r="BE7" s="419"/>
      <c r="BF7" s="419"/>
      <c r="BG7" s="422"/>
      <c r="BH7" s="422"/>
      <c r="BI7" s="423"/>
      <c r="BJ7" s="423"/>
    </row>
    <row r="8" ht="15.75" customHeight="1" spans="1:62">
      <c r="A8" s="371"/>
      <c r="B8" s="373"/>
      <c r="C8" s="371"/>
      <c r="D8" s="371"/>
      <c r="E8" s="371"/>
      <c r="F8" s="374"/>
      <c r="G8" s="375"/>
      <c r="H8" s="375"/>
      <c r="I8" s="374"/>
      <c r="J8" s="368"/>
      <c r="K8" s="371"/>
      <c r="L8" s="379"/>
      <c r="M8" s="380"/>
      <c r="N8" s="383"/>
      <c r="O8" s="380"/>
      <c r="P8" s="382"/>
      <c r="Q8" s="382"/>
      <c r="R8" s="371"/>
      <c r="S8" s="371"/>
      <c r="T8" s="375"/>
      <c r="U8" s="375"/>
      <c r="V8" s="374"/>
      <c r="W8" s="368"/>
      <c r="X8" s="371"/>
      <c r="Y8" s="384"/>
      <c r="Z8" s="381"/>
      <c r="AA8" s="381"/>
      <c r="AB8" s="381"/>
      <c r="AC8" s="382"/>
      <c r="AD8" s="391"/>
      <c r="AE8" s="381"/>
      <c r="AF8" s="381"/>
      <c r="AG8" s="374"/>
      <c r="AH8" s="374"/>
      <c r="AI8" s="368"/>
      <c r="AJ8" s="371"/>
      <c r="AK8" s="385"/>
      <c r="AL8" s="385"/>
      <c r="AM8" s="398"/>
      <c r="AN8" s="398"/>
      <c r="AO8" s="398"/>
      <c r="AP8" s="398"/>
      <c r="AQ8" s="398"/>
      <c r="AR8" s="398"/>
      <c r="AS8" s="403"/>
      <c r="AT8" s="404"/>
      <c r="AU8" s="405"/>
      <c r="AV8" s="406"/>
      <c r="AW8" s="418"/>
      <c r="AX8" s="418"/>
      <c r="AY8" s="419"/>
      <c r="AZ8" s="419"/>
      <c r="BA8" s="419"/>
      <c r="BB8" s="419"/>
      <c r="BC8" s="419"/>
      <c r="BD8" s="417"/>
      <c r="BE8" s="419"/>
      <c r="BF8" s="419"/>
      <c r="BG8" s="422"/>
      <c r="BH8" s="422"/>
      <c r="BI8" s="423"/>
      <c r="BJ8" s="423"/>
    </row>
    <row r="9" ht="15.75" customHeight="1" spans="1:62">
      <c r="A9" s="371"/>
      <c r="B9" s="373"/>
      <c r="C9" s="371"/>
      <c r="D9" s="371"/>
      <c r="E9" s="371"/>
      <c r="F9" s="374"/>
      <c r="G9" s="375"/>
      <c r="H9" s="375"/>
      <c r="I9" s="374"/>
      <c r="J9" s="368"/>
      <c r="K9" s="371"/>
      <c r="L9" s="379"/>
      <c r="M9" s="380"/>
      <c r="N9" s="383"/>
      <c r="O9" s="380"/>
      <c r="P9" s="382"/>
      <c r="Q9" s="382"/>
      <c r="R9" s="371"/>
      <c r="S9" s="371"/>
      <c r="T9" s="375"/>
      <c r="U9" s="375"/>
      <c r="V9" s="374"/>
      <c r="W9" s="368"/>
      <c r="X9" s="371"/>
      <c r="Y9" s="384"/>
      <c r="Z9" s="381"/>
      <c r="AA9" s="381"/>
      <c r="AB9" s="381"/>
      <c r="AC9" s="381"/>
      <c r="AD9" s="381"/>
      <c r="AE9" s="381"/>
      <c r="AF9" s="381"/>
      <c r="AG9" s="374"/>
      <c r="AH9" s="374"/>
      <c r="AI9" s="368"/>
      <c r="AJ9" s="371"/>
      <c r="AK9" s="385"/>
      <c r="AL9" s="385"/>
      <c r="AM9" s="398"/>
      <c r="AN9" s="398"/>
      <c r="AO9" s="398"/>
      <c r="AP9" s="398"/>
      <c r="AQ9" s="398"/>
      <c r="AR9" s="398"/>
      <c r="AS9" s="403"/>
      <c r="AT9" s="404"/>
      <c r="AU9" s="405"/>
      <c r="AV9" s="406"/>
      <c r="AW9" s="418"/>
      <c r="AX9" s="418"/>
      <c r="AY9" s="419"/>
      <c r="AZ9" s="419"/>
      <c r="BA9" s="419"/>
      <c r="BB9" s="419"/>
      <c r="BC9" s="419"/>
      <c r="BD9" s="417"/>
      <c r="BE9" s="419"/>
      <c r="BF9" s="419"/>
      <c r="BG9" s="422"/>
      <c r="BH9" s="422"/>
      <c r="BI9" s="423"/>
      <c r="BJ9" s="423"/>
    </row>
    <row r="10" ht="15.75" customHeight="1" spans="1:62">
      <c r="A10" s="371"/>
      <c r="B10" s="373"/>
      <c r="C10" s="371"/>
      <c r="D10" s="371"/>
      <c r="E10" s="371"/>
      <c r="F10" s="374"/>
      <c r="G10" s="375"/>
      <c r="H10" s="375"/>
      <c r="I10" s="374"/>
      <c r="J10" s="368"/>
      <c r="K10" s="371"/>
      <c r="L10" s="379"/>
      <c r="M10" s="380"/>
      <c r="N10" s="384"/>
      <c r="O10" s="380"/>
      <c r="P10" s="382"/>
      <c r="Q10" s="382"/>
      <c r="R10" s="371"/>
      <c r="S10" s="371"/>
      <c r="T10" s="375"/>
      <c r="U10" s="375"/>
      <c r="V10" s="374"/>
      <c r="W10" s="368"/>
      <c r="X10" s="371"/>
      <c r="Y10" s="384"/>
      <c r="Z10" s="371"/>
      <c r="AA10" s="371"/>
      <c r="AB10" s="381"/>
      <c r="AC10" s="382"/>
      <c r="AD10" s="391"/>
      <c r="AE10" s="371"/>
      <c r="AF10" s="371"/>
      <c r="AG10" s="375"/>
      <c r="AH10" s="374"/>
      <c r="AI10" s="368"/>
      <c r="AJ10" s="371"/>
      <c r="AK10" s="385"/>
      <c r="AL10" s="385"/>
      <c r="AM10" s="371"/>
      <c r="AN10" s="371"/>
      <c r="AO10" s="398"/>
      <c r="AP10" s="398"/>
      <c r="AQ10" s="398"/>
      <c r="AR10" s="404"/>
      <c r="AS10" s="403"/>
      <c r="AT10" s="404"/>
      <c r="AU10" s="405"/>
      <c r="AV10" s="406"/>
      <c r="AW10" s="418"/>
      <c r="AX10" s="418"/>
      <c r="AY10" s="419"/>
      <c r="AZ10" s="419"/>
      <c r="BA10" s="419"/>
      <c r="BB10" s="419"/>
      <c r="BC10" s="419"/>
      <c r="BD10" s="417"/>
      <c r="BE10" s="419"/>
      <c r="BF10" s="419"/>
      <c r="BG10" s="422"/>
      <c r="BH10" s="422"/>
      <c r="BI10" s="423"/>
      <c r="BJ10" s="423"/>
    </row>
    <row r="11" ht="15.75" customHeight="1" spans="1:62">
      <c r="A11" s="371"/>
      <c r="B11" s="373"/>
      <c r="C11" s="371"/>
      <c r="D11" s="371"/>
      <c r="E11" s="371"/>
      <c r="F11" s="374"/>
      <c r="G11" s="375"/>
      <c r="H11" s="375"/>
      <c r="I11" s="374"/>
      <c r="J11" s="368"/>
      <c r="K11" s="371"/>
      <c r="L11" s="379"/>
      <c r="M11" s="380"/>
      <c r="N11" s="384"/>
      <c r="O11" s="380"/>
      <c r="P11" s="382"/>
      <c r="Q11" s="382"/>
      <c r="R11" s="371"/>
      <c r="S11" s="371"/>
      <c r="T11" s="375"/>
      <c r="U11" s="375"/>
      <c r="V11" s="374"/>
      <c r="W11" s="368"/>
      <c r="X11" s="371"/>
      <c r="Y11" s="384"/>
      <c r="Z11" s="384"/>
      <c r="AA11" s="384"/>
      <c r="AB11" s="380"/>
      <c r="AC11" s="381"/>
      <c r="AD11" s="381"/>
      <c r="AE11" s="371"/>
      <c r="AF11" s="371"/>
      <c r="AG11" s="375"/>
      <c r="AH11" s="374"/>
      <c r="AI11" s="368"/>
      <c r="AJ11" s="371"/>
      <c r="AK11" s="384"/>
      <c r="AL11" s="384"/>
      <c r="AM11" s="371"/>
      <c r="AN11" s="371"/>
      <c r="AO11" s="398"/>
      <c r="AP11" s="398"/>
      <c r="AQ11" s="398"/>
      <c r="AR11" s="404"/>
      <c r="AS11" s="403"/>
      <c r="AT11" s="404"/>
      <c r="AU11" s="405"/>
      <c r="AV11" s="406"/>
      <c r="AW11" s="418"/>
      <c r="AX11" s="418"/>
      <c r="AY11" s="419"/>
      <c r="AZ11" s="419"/>
      <c r="BA11" s="419"/>
      <c r="BB11" s="419"/>
      <c r="BC11" s="419"/>
      <c r="BD11" s="417"/>
      <c r="BE11" s="419"/>
      <c r="BF11" s="419"/>
      <c r="BG11" s="422"/>
      <c r="BH11" s="422"/>
      <c r="BI11" s="423"/>
      <c r="BJ11" s="423"/>
    </row>
    <row r="12" ht="15.75" customHeight="1" spans="1:62">
      <c r="A12" s="371"/>
      <c r="B12" s="373"/>
      <c r="C12" s="371"/>
      <c r="D12" s="371"/>
      <c r="E12" s="371"/>
      <c r="F12" s="374"/>
      <c r="G12" s="375"/>
      <c r="H12" s="375"/>
      <c r="I12" s="374"/>
      <c r="J12" s="368"/>
      <c r="K12" s="371"/>
      <c r="L12" s="379"/>
      <c r="M12" s="380"/>
      <c r="N12" s="384"/>
      <c r="O12" s="380"/>
      <c r="P12" s="382"/>
      <c r="Q12" s="382"/>
      <c r="R12" s="371"/>
      <c r="S12" s="371"/>
      <c r="T12" s="375"/>
      <c r="U12" s="375"/>
      <c r="V12" s="374"/>
      <c r="W12" s="368"/>
      <c r="X12" s="371"/>
      <c r="Y12" s="384"/>
      <c r="Z12" s="384"/>
      <c r="AA12" s="384"/>
      <c r="AB12" s="380"/>
      <c r="AC12" s="383"/>
      <c r="AD12" s="383"/>
      <c r="AE12" s="371"/>
      <c r="AF12" s="371"/>
      <c r="AG12" s="375"/>
      <c r="AH12" s="374"/>
      <c r="AI12" s="368"/>
      <c r="AJ12" s="371"/>
      <c r="AK12" s="384"/>
      <c r="AL12" s="384"/>
      <c r="AM12" s="371"/>
      <c r="AN12" s="371"/>
      <c r="AO12" s="398"/>
      <c r="AP12" s="398"/>
      <c r="AQ12" s="398"/>
      <c r="AR12" s="404"/>
      <c r="AS12" s="403"/>
      <c r="AT12" s="404"/>
      <c r="AU12" s="405"/>
      <c r="AV12" s="406"/>
      <c r="AW12" s="418"/>
      <c r="AX12" s="418"/>
      <c r="AY12" s="419"/>
      <c r="AZ12" s="419"/>
      <c r="BA12" s="419"/>
      <c r="BB12" s="419"/>
      <c r="BC12" s="419"/>
      <c r="BD12" s="417"/>
      <c r="BE12" s="419"/>
      <c r="BF12" s="419"/>
      <c r="BG12" s="422"/>
      <c r="BH12" s="422"/>
      <c r="BI12" s="423"/>
      <c r="BJ12" s="423"/>
    </row>
    <row r="13" ht="15.75" customHeight="1" spans="1:62">
      <c r="A13" s="371"/>
      <c r="B13" s="373"/>
      <c r="C13" s="371"/>
      <c r="D13" s="371"/>
      <c r="E13" s="371"/>
      <c r="F13" s="374"/>
      <c r="G13" s="375"/>
      <c r="H13" s="375"/>
      <c r="I13" s="374"/>
      <c r="J13" s="368"/>
      <c r="K13" s="371"/>
      <c r="L13" s="379"/>
      <c r="M13" s="380"/>
      <c r="N13" s="384"/>
      <c r="O13" s="380"/>
      <c r="P13" s="382"/>
      <c r="Q13" s="382"/>
      <c r="R13" s="371"/>
      <c r="S13" s="371"/>
      <c r="T13" s="375"/>
      <c r="U13" s="375"/>
      <c r="V13" s="374"/>
      <c r="W13" s="368"/>
      <c r="X13" s="371"/>
      <c r="Y13" s="384"/>
      <c r="Z13" s="384"/>
      <c r="AA13" s="384"/>
      <c r="AB13" s="380"/>
      <c r="AC13" s="381"/>
      <c r="AD13" s="381"/>
      <c r="AE13" s="371"/>
      <c r="AF13" s="371"/>
      <c r="AG13" s="375"/>
      <c r="AH13" s="374"/>
      <c r="AI13" s="368"/>
      <c r="AJ13" s="371"/>
      <c r="AK13" s="384"/>
      <c r="AL13" s="384"/>
      <c r="AM13" s="371"/>
      <c r="AN13" s="371"/>
      <c r="AO13" s="398"/>
      <c r="AP13" s="398"/>
      <c r="AQ13" s="398"/>
      <c r="AR13" s="404"/>
      <c r="AS13" s="403"/>
      <c r="AT13" s="404"/>
      <c r="AU13" s="405"/>
      <c r="AV13" s="406"/>
      <c r="AW13" s="418"/>
      <c r="AX13" s="418"/>
      <c r="AY13" s="419"/>
      <c r="AZ13" s="419"/>
      <c r="BA13" s="419"/>
      <c r="BB13" s="419"/>
      <c r="BC13" s="419"/>
      <c r="BD13" s="417"/>
      <c r="BE13" s="419"/>
      <c r="BF13" s="419"/>
      <c r="BG13" s="422"/>
      <c r="BH13" s="422"/>
      <c r="BI13" s="423"/>
      <c r="BJ13" s="423"/>
    </row>
    <row r="14" ht="15.75" customHeight="1" spans="1:62">
      <c r="A14" s="371"/>
      <c r="B14" s="373"/>
      <c r="C14" s="371"/>
      <c r="D14" s="371"/>
      <c r="E14" s="371"/>
      <c r="F14" s="374"/>
      <c r="G14" s="375"/>
      <c r="H14" s="375"/>
      <c r="I14" s="374"/>
      <c r="J14" s="368"/>
      <c r="K14" s="371"/>
      <c r="L14" s="379"/>
      <c r="M14" s="380"/>
      <c r="N14" s="384"/>
      <c r="O14" s="380"/>
      <c r="P14" s="382"/>
      <c r="Q14" s="382"/>
      <c r="R14" s="371"/>
      <c r="S14" s="371"/>
      <c r="T14" s="375"/>
      <c r="U14" s="375"/>
      <c r="V14" s="374"/>
      <c r="W14" s="368"/>
      <c r="X14" s="371"/>
      <c r="Y14" s="384"/>
      <c r="Z14" s="384"/>
      <c r="AA14" s="384"/>
      <c r="AB14" s="380"/>
      <c r="AC14" s="383"/>
      <c r="AD14" s="381"/>
      <c r="AE14" s="371"/>
      <c r="AF14" s="371"/>
      <c r="AG14" s="375"/>
      <c r="AH14" s="374"/>
      <c r="AI14" s="368"/>
      <c r="AJ14" s="371"/>
      <c r="AK14" s="384"/>
      <c r="AL14" s="384"/>
      <c r="AM14" s="371"/>
      <c r="AN14" s="371"/>
      <c r="AO14" s="398"/>
      <c r="AP14" s="398"/>
      <c r="AQ14" s="398"/>
      <c r="AR14" s="404"/>
      <c r="AS14" s="403"/>
      <c r="AT14" s="404"/>
      <c r="AU14" s="405"/>
      <c r="AV14" s="406"/>
      <c r="AW14" s="418"/>
      <c r="AX14" s="418"/>
      <c r="AY14" s="419"/>
      <c r="AZ14" s="419"/>
      <c r="BA14" s="419"/>
      <c r="BB14" s="419"/>
      <c r="BC14" s="419"/>
      <c r="BD14" s="417"/>
      <c r="BE14" s="419"/>
      <c r="BF14" s="419"/>
      <c r="BG14" s="422"/>
      <c r="BH14" s="422"/>
      <c r="BI14" s="423"/>
      <c r="BJ14" s="423"/>
    </row>
    <row r="15" ht="15.75" customHeight="1" spans="1:62">
      <c r="A15" s="371"/>
      <c r="B15" s="373"/>
      <c r="C15" s="371"/>
      <c r="D15" s="371"/>
      <c r="E15" s="371"/>
      <c r="F15" s="374"/>
      <c r="G15" s="375"/>
      <c r="H15" s="375"/>
      <c r="I15" s="374"/>
      <c r="J15" s="368"/>
      <c r="K15" s="371"/>
      <c r="L15" s="379"/>
      <c r="M15" s="380"/>
      <c r="N15" s="384"/>
      <c r="O15" s="380"/>
      <c r="P15" s="382"/>
      <c r="Q15" s="382"/>
      <c r="R15" s="371"/>
      <c r="S15" s="371"/>
      <c r="T15" s="375"/>
      <c r="U15" s="375"/>
      <c r="V15" s="374"/>
      <c r="W15" s="368"/>
      <c r="X15" s="371"/>
      <c r="Y15" s="384"/>
      <c r="Z15" s="384"/>
      <c r="AA15" s="384"/>
      <c r="AB15" s="380"/>
      <c r="AC15" s="383"/>
      <c r="AD15" s="381"/>
      <c r="AE15" s="371"/>
      <c r="AF15" s="371"/>
      <c r="AG15" s="375"/>
      <c r="AH15" s="374"/>
      <c r="AI15" s="368"/>
      <c r="AJ15" s="371"/>
      <c r="AK15" s="384"/>
      <c r="AL15" s="384"/>
      <c r="AM15" s="371"/>
      <c r="AN15" s="371"/>
      <c r="AO15" s="398"/>
      <c r="AP15" s="398"/>
      <c r="AQ15" s="398"/>
      <c r="AR15" s="404"/>
      <c r="AS15" s="403"/>
      <c r="AT15" s="404"/>
      <c r="AU15" s="405"/>
      <c r="AV15" s="406"/>
      <c r="AW15" s="418"/>
      <c r="AX15" s="418"/>
      <c r="AY15" s="419"/>
      <c r="AZ15" s="419"/>
      <c r="BA15" s="419"/>
      <c r="BB15" s="419"/>
      <c r="BC15" s="419"/>
      <c r="BD15" s="417"/>
      <c r="BE15" s="419"/>
      <c r="BF15" s="419"/>
      <c r="BG15" s="422"/>
      <c r="BH15" s="422"/>
      <c r="BI15" s="423"/>
      <c r="BJ15" s="423"/>
    </row>
    <row r="16" ht="15.75" customHeight="1" spans="1:60">
      <c r="A16" s="371"/>
      <c r="B16" s="373"/>
      <c r="C16" s="371"/>
      <c r="D16" s="371"/>
      <c r="E16" s="371"/>
      <c r="F16" s="374"/>
      <c r="G16" s="375"/>
      <c r="H16" s="375"/>
      <c r="I16" s="374"/>
      <c r="J16" s="368"/>
      <c r="K16" s="371"/>
      <c r="L16" s="385"/>
      <c r="M16" s="371"/>
      <c r="N16" s="371"/>
      <c r="O16" s="371"/>
      <c r="P16" s="382"/>
      <c r="Q16" s="382"/>
      <c r="R16" s="371"/>
      <c r="S16" s="371"/>
      <c r="T16" s="375"/>
      <c r="U16" s="375"/>
      <c r="V16" s="374"/>
      <c r="W16" s="368"/>
      <c r="X16" s="371"/>
      <c r="Y16" s="385"/>
      <c r="Z16" s="371"/>
      <c r="AA16" s="371"/>
      <c r="AB16" s="392"/>
      <c r="AC16" s="382"/>
      <c r="AD16" s="382"/>
      <c r="AE16" s="393"/>
      <c r="AF16" s="371"/>
      <c r="AG16" s="399"/>
      <c r="AH16" s="374"/>
      <c r="AI16" s="368"/>
      <c r="AJ16" s="371"/>
      <c r="AK16" s="385"/>
      <c r="AL16" s="385"/>
      <c r="AM16" s="371"/>
      <c r="AN16" s="371"/>
      <c r="AO16" s="407"/>
      <c r="AP16" s="398"/>
      <c r="AQ16" s="407"/>
      <c r="AR16" s="404"/>
      <c r="AS16" s="403"/>
      <c r="AT16" s="408"/>
      <c r="AU16" s="409"/>
      <c r="AV16" s="406"/>
      <c r="AW16" s="418"/>
      <c r="AX16" s="418"/>
      <c r="AY16" s="419"/>
      <c r="AZ16" s="419"/>
      <c r="BA16" s="419"/>
      <c r="BB16" s="419"/>
      <c r="BC16" s="419"/>
      <c r="BD16" s="417"/>
      <c r="BE16" s="419"/>
      <c r="BF16" s="419"/>
      <c r="BG16" s="422"/>
      <c r="BH16" s="424"/>
    </row>
    <row r="17" ht="15.75" customHeight="1" spans="1:60">
      <c r="A17" s="371"/>
      <c r="B17" s="371"/>
      <c r="C17" s="371"/>
      <c r="D17" s="371"/>
      <c r="E17" s="371"/>
      <c r="F17" s="375"/>
      <c r="G17" s="375"/>
      <c r="H17" s="375"/>
      <c r="I17" s="375"/>
      <c r="J17" s="375"/>
      <c r="K17" s="375"/>
      <c r="L17" s="375"/>
      <c r="M17" s="371"/>
      <c r="N17" s="371"/>
      <c r="O17" s="371"/>
      <c r="P17" s="371"/>
      <c r="Q17" s="371"/>
      <c r="R17" s="371"/>
      <c r="S17" s="371"/>
      <c r="T17" s="375"/>
      <c r="U17" s="375"/>
      <c r="V17" s="375"/>
      <c r="W17" s="375"/>
      <c r="X17" s="375"/>
      <c r="Y17" s="375"/>
      <c r="Z17" s="394"/>
      <c r="AA17" s="394"/>
      <c r="AB17" s="394"/>
      <c r="AC17" s="394"/>
      <c r="AD17" s="371"/>
      <c r="AE17" s="393"/>
      <c r="AF17" s="371"/>
      <c r="AG17" s="399"/>
      <c r="AH17" s="375"/>
      <c r="AI17" s="371"/>
      <c r="AJ17" s="371"/>
      <c r="AK17" s="371"/>
      <c r="AL17" s="371"/>
      <c r="AM17" s="371"/>
      <c r="AN17" s="371"/>
      <c r="AO17" s="371"/>
      <c r="AP17" s="371"/>
      <c r="AQ17" s="371"/>
      <c r="AR17" s="404"/>
      <c r="AS17" s="404"/>
      <c r="AT17" s="404"/>
      <c r="AU17" s="404"/>
      <c r="AV17" s="404"/>
      <c r="AW17" s="419"/>
      <c r="AX17" s="419"/>
      <c r="AY17" s="419"/>
      <c r="AZ17" s="419"/>
      <c r="BA17" s="419"/>
      <c r="BB17" s="419"/>
      <c r="BC17" s="419"/>
      <c r="BD17" s="417"/>
      <c r="BE17" s="419"/>
      <c r="BF17" s="419"/>
      <c r="BG17" s="424"/>
      <c r="BH17" s="424"/>
    </row>
    <row r="18" ht="15.75" customHeight="1" spans="1:60">
      <c r="A18" s="368" t="s">
        <v>337</v>
      </c>
      <c r="B18" s="368"/>
      <c r="C18" s="368"/>
      <c r="D18" s="368"/>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95"/>
      <c r="AF18" s="368"/>
      <c r="AG18" s="399"/>
      <c r="AH18" s="375"/>
      <c r="AI18" s="371"/>
      <c r="AJ18" s="371"/>
      <c r="AK18" s="371"/>
      <c r="AL18" s="371"/>
      <c r="AM18" s="371"/>
      <c r="AN18" s="371"/>
      <c r="AO18" s="371"/>
      <c r="AP18" s="371"/>
      <c r="AQ18" s="371"/>
      <c r="AR18" s="371"/>
      <c r="AS18" s="371"/>
      <c r="AT18" s="371"/>
      <c r="AU18" s="371"/>
      <c r="AV18" s="371"/>
      <c r="AW18" s="419">
        <f>SUM(AW7:AW17)</f>
        <v>0</v>
      </c>
      <c r="AX18" s="419">
        <f>SUM(AX7:AX17)</f>
        <v>0</v>
      </c>
      <c r="AY18" s="419"/>
      <c r="AZ18" s="419"/>
      <c r="BA18" s="419">
        <f>SUM(BA7:BA17)</f>
        <v>0</v>
      </c>
      <c r="BB18" s="419">
        <f>SUM(BB7:BB17)</f>
        <v>0</v>
      </c>
      <c r="BC18" s="419">
        <f>SUM(BC7:BC17)</f>
        <v>0</v>
      </c>
      <c r="BD18" s="417"/>
      <c r="BE18" s="419">
        <f>SUM(BE7:BE17)</f>
        <v>0</v>
      </c>
      <c r="BF18" s="419" t="str">
        <f>IF(BB18=0,"",(BE18-BB18)/BB18*100)</f>
        <v/>
      </c>
      <c r="BG18" s="424"/>
      <c r="BH18" s="424"/>
    </row>
    <row r="19" ht="15.75" customHeight="1" spans="1:58">
      <c r="A19" s="362" t="s">
        <v>1283</v>
      </c>
      <c r="AW19" s="411"/>
      <c r="AX19" s="411"/>
      <c r="AY19" s="411"/>
      <c r="AZ19" s="411"/>
      <c r="BA19" s="411" t="s">
        <v>1284</v>
      </c>
      <c r="BB19" s="411"/>
      <c r="BC19" s="411"/>
      <c r="BD19" s="411"/>
      <c r="BE19" s="411"/>
      <c r="BF19" s="411"/>
    </row>
    <row r="20" ht="15.75" customHeight="1" spans="1:58">
      <c r="A20" s="362" t="s">
        <v>1285</v>
      </c>
      <c r="AM20" s="387"/>
      <c r="AW20" s="411"/>
      <c r="AX20" s="411"/>
      <c r="AY20" s="411"/>
      <c r="AZ20" s="411"/>
      <c r="BA20" s="411"/>
      <c r="BB20" s="411"/>
      <c r="BC20" s="411"/>
      <c r="BD20" s="411"/>
      <c r="BE20" s="411"/>
      <c r="BF20" s="411"/>
    </row>
    <row r="21" ht="15.75" customHeight="1" spans="39:58">
      <c r="AM21" s="387"/>
      <c r="AW21" s="411"/>
      <c r="AX21" s="411"/>
      <c r="AY21" s="411"/>
      <c r="AZ21" s="411"/>
      <c r="BA21" s="411"/>
      <c r="BB21" s="411"/>
      <c r="BC21" s="411"/>
      <c r="BD21" s="411"/>
      <c r="BE21" s="411"/>
      <c r="BF21" s="411"/>
    </row>
    <row r="22" ht="15.75" customHeight="1" spans="21:58">
      <c r="U22" s="386"/>
      <c r="V22" s="386"/>
      <c r="AM22" s="400"/>
      <c r="AW22" s="411"/>
      <c r="AX22" s="411"/>
      <c r="AY22" s="411"/>
      <c r="AZ22" s="411"/>
      <c r="BA22" s="411"/>
      <c r="BB22" s="411"/>
      <c r="BC22" s="411"/>
      <c r="BD22" s="411"/>
      <c r="BE22" s="411"/>
      <c r="BF22" s="411"/>
    </row>
    <row r="23" ht="15.75" customHeight="1" spans="31:58">
      <c r="AE23" s="386"/>
      <c r="AF23" s="386"/>
      <c r="AG23" s="386"/>
      <c r="AM23" s="400"/>
      <c r="AW23" s="411"/>
      <c r="AX23" s="411"/>
      <c r="AY23" s="411"/>
      <c r="AZ23" s="411"/>
      <c r="BA23" s="411"/>
      <c r="BB23" s="411"/>
      <c r="BC23" s="411"/>
      <c r="BD23" s="411"/>
      <c r="BE23" s="425"/>
      <c r="BF23" s="411"/>
    </row>
    <row r="24" ht="15.75" customHeight="1" spans="18:58">
      <c r="R24" s="387"/>
      <c r="S24" s="387"/>
      <c r="T24" s="388"/>
      <c r="U24" s="387"/>
      <c r="AE24" s="386"/>
      <c r="AF24" s="386"/>
      <c r="AG24" s="386"/>
      <c r="AM24" s="400"/>
      <c r="AW24" s="411"/>
      <c r="AX24" s="411"/>
      <c r="AY24" s="411"/>
      <c r="AZ24" s="411"/>
      <c r="BA24" s="411"/>
      <c r="BB24" s="411"/>
      <c r="BC24" s="411"/>
      <c r="BD24" s="411"/>
      <c r="BE24" s="411"/>
      <c r="BF24" s="411"/>
    </row>
    <row r="25" ht="15.75" customHeight="1" spans="18:58">
      <c r="R25" s="387"/>
      <c r="S25" s="387"/>
      <c r="T25" s="388"/>
      <c r="U25" s="387"/>
      <c r="AE25" s="386"/>
      <c r="AF25" s="386"/>
      <c r="AG25" s="386"/>
      <c r="AM25" s="400"/>
      <c r="AW25" s="411"/>
      <c r="AX25" s="411"/>
      <c r="AY25" s="411"/>
      <c r="AZ25" s="411"/>
      <c r="BA25" s="411"/>
      <c r="BB25" s="411"/>
      <c r="BC25" s="411"/>
      <c r="BD25" s="411"/>
      <c r="BE25" s="411"/>
      <c r="BF25" s="411"/>
    </row>
    <row r="26" ht="15.75" customHeight="1" spans="18:58">
      <c r="R26" s="387"/>
      <c r="S26" s="387"/>
      <c r="T26" s="388"/>
      <c r="U26" s="387"/>
      <c r="AW26" s="411"/>
      <c r="AX26" s="411"/>
      <c r="AY26" s="411"/>
      <c r="AZ26" s="411"/>
      <c r="BA26" s="411"/>
      <c r="BB26" s="411"/>
      <c r="BC26" s="411"/>
      <c r="BD26" s="411"/>
      <c r="BE26" s="411"/>
      <c r="BF26" s="411"/>
    </row>
    <row r="27" spans="18:58">
      <c r="R27" s="387"/>
      <c r="S27" s="387"/>
      <c r="T27" s="388"/>
      <c r="U27" s="387"/>
      <c r="AW27" s="411"/>
      <c r="AX27" s="411"/>
      <c r="AY27" s="411"/>
      <c r="AZ27" s="411"/>
      <c r="BA27" s="411"/>
      <c r="BB27" s="411"/>
      <c r="BC27" s="411"/>
      <c r="BD27" s="411"/>
      <c r="BE27" s="411"/>
      <c r="BF27" s="411"/>
    </row>
    <row r="28" spans="49:58">
      <c r="AW28" s="411"/>
      <c r="AX28" s="411"/>
      <c r="AY28" s="411"/>
      <c r="AZ28" s="411"/>
      <c r="BA28" s="411"/>
      <c r="BB28" s="411"/>
      <c r="BC28" s="411"/>
      <c r="BD28" s="411"/>
      <c r="BE28" s="411"/>
      <c r="BF28" s="411"/>
    </row>
    <row r="29" spans="49:58">
      <c r="AW29" s="411"/>
      <c r="AX29" s="411"/>
      <c r="AY29" s="411"/>
      <c r="AZ29" s="411"/>
      <c r="BA29" s="411"/>
      <c r="BB29" s="411"/>
      <c r="BC29" s="411"/>
      <c r="BD29" s="411"/>
      <c r="BE29" s="411"/>
      <c r="BF29" s="411"/>
    </row>
    <row r="30" spans="49:58">
      <c r="AW30" s="411"/>
      <c r="AX30" s="411"/>
      <c r="AY30" s="411"/>
      <c r="AZ30" s="411"/>
      <c r="BA30" s="411"/>
      <c r="BB30" s="411"/>
      <c r="BC30" s="411"/>
      <c r="BD30" s="411"/>
      <c r="BE30" s="411"/>
      <c r="BF30" s="411"/>
    </row>
    <row r="31" spans="49:58">
      <c r="AW31" s="411"/>
      <c r="AX31" s="411"/>
      <c r="AY31" s="411"/>
      <c r="AZ31" s="411"/>
      <c r="BA31" s="411"/>
      <c r="BB31" s="411"/>
      <c r="BC31" s="411"/>
      <c r="BD31" s="411"/>
      <c r="BE31" s="411"/>
      <c r="BF31" s="411"/>
    </row>
    <row r="32" spans="49:58">
      <c r="AW32" s="411"/>
      <c r="AX32" s="411"/>
      <c r="AY32" s="411"/>
      <c r="AZ32" s="411"/>
      <c r="BA32" s="411"/>
      <c r="BB32" s="411"/>
      <c r="BC32" s="411">
        <f>SUM(BC25:BC31)</f>
        <v>0</v>
      </c>
      <c r="BD32" s="411"/>
      <c r="BE32" s="411"/>
      <c r="BF32" s="411"/>
    </row>
  </sheetData>
  <mergeCells count="34">
    <mergeCell ref="A2:BG2"/>
    <mergeCell ref="A3:BG3"/>
    <mergeCell ref="G5:S5"/>
    <mergeCell ref="T5:AF5"/>
    <mergeCell ref="AW5:AX5"/>
    <mergeCell ref="AY5:AZ5"/>
    <mergeCell ref="BA5:BB5"/>
    <mergeCell ref="BC5:BE5"/>
    <mergeCell ref="BI5:BJ5"/>
    <mergeCell ref="A18:F18"/>
    <mergeCell ref="A5:A6"/>
    <mergeCell ref="B5:B6"/>
    <mergeCell ref="C5:C6"/>
    <mergeCell ref="D5:D6"/>
    <mergeCell ref="E5:E6"/>
    <mergeCell ref="F5:F6"/>
    <mergeCell ref="AG5:AG6"/>
    <mergeCell ref="AH5:AH6"/>
    <mergeCell ref="AI5:AI6"/>
    <mergeCell ref="AJ5:AJ6"/>
    <mergeCell ref="AK5:AK6"/>
    <mergeCell ref="AL5:AL6"/>
    <mergeCell ref="AM5:AM6"/>
    <mergeCell ref="AN5:AN6"/>
    <mergeCell ref="AO5:AO6"/>
    <mergeCell ref="AP5:AP6"/>
    <mergeCell ref="AQ5:AQ6"/>
    <mergeCell ref="AR5:AR6"/>
    <mergeCell ref="AS5:AS6"/>
    <mergeCell ref="AT5:AT6"/>
    <mergeCell ref="AU5:AU6"/>
    <mergeCell ref="BF5:BF6"/>
    <mergeCell ref="BG5:BG6"/>
    <mergeCell ref="BH5:BH6"/>
  </mergeCells>
  <hyperlinks>
    <hyperlink ref="A1" location="索引目录!E39" display="返回索引页"/>
    <hyperlink ref="B1" location="固定资产汇总!B13" display="返回"/>
  </hyperlinks>
  <pageMargins left="0.707638888888889" right="0.707638888888889" top="0.747916666666667" bottom="0.747916666666667" header="0.313888888888889" footer="0.313888888888889"/>
  <pageSetup paperSize="9" scale="43" orientation="landscape"/>
  <headerFooter>
    <oddHeader>&amp;R&amp;"宋体,常规"表&amp;"Times New Roman,常规"4-10-8
&amp;"宋体,常规"共&amp;"Times New Roman,常规"&amp;N&amp;"宋体,常规"页第&amp;"Times New Roman,常规"&amp;P&amp;"宋体,常规"页</oddHeader>
  </headerFooter>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T30"/>
  <sheetViews>
    <sheetView zoomScale="80" zoomScaleNormal="80" workbookViewId="0">
      <selection activeCell="L19" sqref="L19"/>
    </sheetView>
  </sheetViews>
  <sheetFormatPr defaultColWidth="9" defaultRowHeight="15.75" customHeight="1"/>
  <cols>
    <col min="1" max="1" width="6.16666666666667" style="139" customWidth="1"/>
    <col min="2" max="2" width="6.66666666666667" style="139" customWidth="1"/>
    <col min="3" max="3" width="9.58333333333333" style="139" customWidth="1"/>
    <col min="4" max="4" width="10.5" style="139" customWidth="1"/>
    <col min="5" max="5" width="5.16666666666667" style="140" customWidth="1"/>
    <col min="6" max="6" width="5.16666666666667" style="139" customWidth="1"/>
    <col min="7" max="8" width="5.08333333333333" style="139" customWidth="1"/>
    <col min="9" max="9" width="8" style="139" customWidth="1"/>
    <col min="10" max="13" width="13" style="139" customWidth="1" outlineLevel="1"/>
    <col min="14" max="17" width="13" style="139" customWidth="1"/>
    <col min="18" max="18" width="8.08333333333333" style="139" customWidth="1"/>
    <col min="19" max="19" width="9" style="139"/>
    <col min="20" max="20" width="13.0833333333333" style="139" customWidth="1" outlineLevel="1"/>
    <col min="21" max="16384" width="9" style="139"/>
  </cols>
  <sheetData>
    <row r="1" customHeight="1" spans="1:19">
      <c r="A1" s="142" t="s">
        <v>118</v>
      </c>
      <c r="B1" s="143" t="s">
        <v>261</v>
      </c>
      <c r="C1" s="145"/>
      <c r="D1" s="145"/>
      <c r="E1" s="144"/>
      <c r="F1" s="145"/>
      <c r="G1" s="145"/>
      <c r="H1" s="145"/>
      <c r="I1" s="145"/>
      <c r="J1" s="146"/>
      <c r="K1" s="146"/>
      <c r="L1" s="146"/>
      <c r="M1" s="146"/>
      <c r="N1" s="146"/>
      <c r="O1" s="146"/>
      <c r="P1" s="146"/>
      <c r="Q1" s="146"/>
      <c r="R1" s="146"/>
      <c r="S1" s="145"/>
    </row>
    <row r="2" s="137" customFormat="1" ht="30" customHeight="1" spans="1:19">
      <c r="A2" s="148" t="s">
        <v>1346</v>
      </c>
      <c r="B2" s="149"/>
      <c r="C2" s="149"/>
      <c r="D2" s="149"/>
      <c r="E2" s="149"/>
      <c r="F2" s="149"/>
      <c r="G2" s="149"/>
      <c r="H2" s="149"/>
      <c r="I2" s="149"/>
      <c r="J2" s="149"/>
      <c r="K2" s="149"/>
      <c r="L2" s="149"/>
      <c r="M2" s="149"/>
      <c r="N2" s="149"/>
      <c r="O2" s="149"/>
      <c r="P2" s="149"/>
      <c r="Q2" s="149"/>
      <c r="R2" s="149"/>
      <c r="S2" s="149"/>
    </row>
    <row r="3" ht="14.25" customHeight="1" spans="1:19">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row>
    <row r="4" customHeight="1" spans="1:19">
      <c r="A4" s="139" t="str">
        <f>封面!D7&amp;封面!F7</f>
        <v>产权持有人：杭州汽轮新能源有限公司</v>
      </c>
      <c r="J4" s="150"/>
      <c r="K4" s="150"/>
      <c r="L4" s="150"/>
      <c r="M4" s="150"/>
      <c r="N4" s="150"/>
      <c r="O4" s="150"/>
      <c r="P4" s="150"/>
      <c r="Q4" s="150"/>
      <c r="R4" s="150"/>
      <c r="S4" s="163" t="s">
        <v>120</v>
      </c>
    </row>
    <row r="5" s="145" customFormat="1" customHeight="1" spans="1:20">
      <c r="A5" s="349" t="s">
        <v>183</v>
      </c>
      <c r="B5" s="349" t="s">
        <v>1164</v>
      </c>
      <c r="C5" s="349" t="s">
        <v>1165</v>
      </c>
      <c r="D5" s="349" t="s">
        <v>1166</v>
      </c>
      <c r="E5" s="355" t="s">
        <v>1167</v>
      </c>
      <c r="F5" s="349" t="s">
        <v>1168</v>
      </c>
      <c r="G5" s="349" t="s">
        <v>1169</v>
      </c>
      <c r="H5" s="349" t="s">
        <v>1170</v>
      </c>
      <c r="I5" s="349" t="s">
        <v>1171</v>
      </c>
      <c r="J5" s="338" t="s">
        <v>264</v>
      </c>
      <c r="K5" s="339"/>
      <c r="L5" s="340" t="s">
        <v>292</v>
      </c>
      <c r="M5" s="341"/>
      <c r="N5" s="170" t="s">
        <v>265</v>
      </c>
      <c r="O5" s="208"/>
      <c r="P5" s="358" t="s">
        <v>266</v>
      </c>
      <c r="Q5" s="359"/>
      <c r="R5" s="342" t="s">
        <v>293</v>
      </c>
      <c r="S5" s="349" t="s">
        <v>186</v>
      </c>
      <c r="T5" s="152" t="s">
        <v>1142</v>
      </c>
    </row>
    <row r="6" s="145" customFormat="1" ht="12.75" spans="1:20">
      <c r="A6" s="350"/>
      <c r="B6" s="350"/>
      <c r="C6" s="350"/>
      <c r="D6" s="350"/>
      <c r="E6" s="356"/>
      <c r="F6" s="350"/>
      <c r="G6" s="350"/>
      <c r="H6" s="350"/>
      <c r="I6" s="350"/>
      <c r="J6" s="170" t="s">
        <v>1153</v>
      </c>
      <c r="K6" s="170" t="s">
        <v>1154</v>
      </c>
      <c r="L6" s="170" t="s">
        <v>1153</v>
      </c>
      <c r="M6" s="170" t="s">
        <v>1154</v>
      </c>
      <c r="N6" s="170" t="s">
        <v>1153</v>
      </c>
      <c r="O6" s="170" t="s">
        <v>1154</v>
      </c>
      <c r="P6" s="170" t="s">
        <v>1153</v>
      </c>
      <c r="Q6" s="170" t="s">
        <v>1154</v>
      </c>
      <c r="R6" s="343"/>
      <c r="S6" s="350"/>
      <c r="T6" s="156"/>
    </row>
    <row r="7" customHeight="1" spans="1:20">
      <c r="A7" s="156"/>
      <c r="B7" s="156"/>
      <c r="C7" s="157"/>
      <c r="D7" s="157"/>
      <c r="E7" s="158"/>
      <c r="F7" s="156"/>
      <c r="G7" s="156"/>
      <c r="H7" s="156"/>
      <c r="I7" s="203"/>
      <c r="J7" s="159"/>
      <c r="K7" s="159"/>
      <c r="L7" s="159"/>
      <c r="M7" s="159"/>
      <c r="N7" s="159"/>
      <c r="O7" s="159"/>
      <c r="P7" s="159"/>
      <c r="Q7" s="159"/>
      <c r="R7" s="159" t="str">
        <f>IF(O7=0,"",(Q7-O7)/O7*100)</f>
        <v/>
      </c>
      <c r="S7" s="164"/>
      <c r="T7" s="164"/>
    </row>
    <row r="8" customHeight="1" spans="1:20">
      <c r="A8" s="156"/>
      <c r="B8" s="156"/>
      <c r="C8" s="157"/>
      <c r="D8" s="157"/>
      <c r="E8" s="158"/>
      <c r="F8" s="156"/>
      <c r="G8" s="156"/>
      <c r="H8" s="156"/>
      <c r="I8" s="203"/>
      <c r="J8" s="159"/>
      <c r="K8" s="159"/>
      <c r="L8" s="159"/>
      <c r="M8" s="159"/>
      <c r="N8" s="159"/>
      <c r="O8" s="159"/>
      <c r="P8" s="159"/>
      <c r="Q8" s="159"/>
      <c r="R8" s="159" t="str">
        <f t="shared" ref="R8:R26" si="0">IF(O8=0,"",(Q8-O8)/O8*100)</f>
        <v/>
      </c>
      <c r="S8" s="164"/>
      <c r="T8" s="164"/>
    </row>
    <row r="9" customHeight="1" spans="1:20">
      <c r="A9" s="156"/>
      <c r="B9" s="156"/>
      <c r="C9" s="157"/>
      <c r="D9" s="157"/>
      <c r="E9" s="158"/>
      <c r="F9" s="156"/>
      <c r="G9" s="156"/>
      <c r="H9" s="156"/>
      <c r="I9" s="203"/>
      <c r="J9" s="159"/>
      <c r="K9" s="159"/>
      <c r="L9" s="159"/>
      <c r="M9" s="159"/>
      <c r="N9" s="159"/>
      <c r="O9" s="159"/>
      <c r="P9" s="159"/>
      <c r="Q9" s="159"/>
      <c r="R9" s="159" t="str">
        <f t="shared" si="0"/>
        <v/>
      </c>
      <c r="S9" s="164"/>
      <c r="T9" s="164"/>
    </row>
    <row r="10" customHeight="1" spans="1:20">
      <c r="A10" s="156"/>
      <c r="B10" s="156"/>
      <c r="C10" s="157"/>
      <c r="D10" s="157"/>
      <c r="E10" s="158"/>
      <c r="F10" s="156"/>
      <c r="G10" s="156"/>
      <c r="H10" s="156"/>
      <c r="I10" s="203"/>
      <c r="J10" s="159"/>
      <c r="K10" s="159"/>
      <c r="L10" s="159"/>
      <c r="M10" s="159"/>
      <c r="N10" s="159"/>
      <c r="O10" s="159"/>
      <c r="P10" s="159"/>
      <c r="Q10" s="159"/>
      <c r="R10" s="159" t="str">
        <f t="shared" si="0"/>
        <v/>
      </c>
      <c r="S10" s="164"/>
      <c r="T10" s="164"/>
    </row>
    <row r="11" customHeight="1" spans="1:20">
      <c r="A11" s="156"/>
      <c r="B11" s="156"/>
      <c r="C11" s="157"/>
      <c r="D11" s="157"/>
      <c r="E11" s="158"/>
      <c r="F11" s="156"/>
      <c r="G11" s="156"/>
      <c r="H11" s="156"/>
      <c r="I11" s="203"/>
      <c r="J11" s="159"/>
      <c r="K11" s="159"/>
      <c r="L11" s="159"/>
      <c r="M11" s="159"/>
      <c r="N11" s="159"/>
      <c r="O11" s="159"/>
      <c r="P11" s="159"/>
      <c r="Q11" s="159"/>
      <c r="R11" s="159" t="str">
        <f t="shared" si="0"/>
        <v/>
      </c>
      <c r="S11" s="164"/>
      <c r="T11" s="164"/>
    </row>
    <row r="12" customHeight="1" spans="1:20">
      <c r="A12" s="156"/>
      <c r="B12" s="156"/>
      <c r="C12" s="157"/>
      <c r="D12" s="157"/>
      <c r="E12" s="158"/>
      <c r="F12" s="156"/>
      <c r="G12" s="156"/>
      <c r="H12" s="156"/>
      <c r="I12" s="203"/>
      <c r="J12" s="159"/>
      <c r="K12" s="159"/>
      <c r="L12" s="159"/>
      <c r="M12" s="159"/>
      <c r="N12" s="159"/>
      <c r="O12" s="159"/>
      <c r="P12" s="159"/>
      <c r="Q12" s="159"/>
      <c r="R12" s="159" t="str">
        <f t="shared" si="0"/>
        <v/>
      </c>
      <c r="S12" s="164"/>
      <c r="T12" s="164"/>
    </row>
    <row r="13" customHeight="1" spans="1:20">
      <c r="A13" s="156"/>
      <c r="B13" s="156"/>
      <c r="C13" s="157"/>
      <c r="D13" s="157"/>
      <c r="E13" s="158"/>
      <c r="F13" s="156"/>
      <c r="G13" s="156"/>
      <c r="H13" s="156"/>
      <c r="I13" s="203"/>
      <c r="J13" s="159"/>
      <c r="K13" s="159"/>
      <c r="L13" s="159"/>
      <c r="M13" s="159"/>
      <c r="N13" s="159"/>
      <c r="O13" s="159"/>
      <c r="P13" s="159"/>
      <c r="Q13" s="159"/>
      <c r="R13" s="159" t="str">
        <f t="shared" si="0"/>
        <v/>
      </c>
      <c r="S13" s="164"/>
      <c r="T13" s="164"/>
    </row>
    <row r="14" customHeight="1" spans="1:20">
      <c r="A14" s="156"/>
      <c r="B14" s="156"/>
      <c r="C14" s="157"/>
      <c r="D14" s="157"/>
      <c r="E14" s="158"/>
      <c r="F14" s="156"/>
      <c r="G14" s="156"/>
      <c r="H14" s="156"/>
      <c r="I14" s="203"/>
      <c r="J14" s="159"/>
      <c r="K14" s="159"/>
      <c r="L14" s="159"/>
      <c r="M14" s="159"/>
      <c r="N14" s="159"/>
      <c r="O14" s="159"/>
      <c r="P14" s="159"/>
      <c r="Q14" s="159"/>
      <c r="R14" s="159" t="str">
        <f t="shared" si="0"/>
        <v/>
      </c>
      <c r="S14" s="164"/>
      <c r="T14" s="164"/>
    </row>
    <row r="15" customHeight="1" spans="1:20">
      <c r="A15" s="156"/>
      <c r="B15" s="156"/>
      <c r="C15" s="157"/>
      <c r="D15" s="157"/>
      <c r="E15" s="158"/>
      <c r="F15" s="156"/>
      <c r="G15" s="156"/>
      <c r="H15" s="156"/>
      <c r="I15" s="203"/>
      <c r="J15" s="159"/>
      <c r="K15" s="159"/>
      <c r="L15" s="159"/>
      <c r="M15" s="159"/>
      <c r="N15" s="159"/>
      <c r="O15" s="159"/>
      <c r="P15" s="159"/>
      <c r="Q15" s="159"/>
      <c r="R15" s="159" t="str">
        <f t="shared" si="0"/>
        <v/>
      </c>
      <c r="S15" s="164"/>
      <c r="T15" s="164"/>
    </row>
    <row r="16" customHeight="1" spans="1:20">
      <c r="A16" s="156"/>
      <c r="B16" s="156"/>
      <c r="C16" s="157"/>
      <c r="D16" s="157"/>
      <c r="E16" s="158"/>
      <c r="F16" s="156"/>
      <c r="G16" s="156"/>
      <c r="H16" s="156"/>
      <c r="I16" s="203"/>
      <c r="J16" s="159"/>
      <c r="K16" s="159"/>
      <c r="L16" s="159"/>
      <c r="M16" s="159"/>
      <c r="N16" s="159"/>
      <c r="O16" s="159"/>
      <c r="P16" s="159"/>
      <c r="Q16" s="159"/>
      <c r="R16" s="159" t="str">
        <f t="shared" si="0"/>
        <v/>
      </c>
      <c r="S16" s="164"/>
      <c r="T16" s="164"/>
    </row>
    <row r="17" customHeight="1" spans="1:20">
      <c r="A17" s="156"/>
      <c r="B17" s="156"/>
      <c r="C17" s="157"/>
      <c r="D17" s="157"/>
      <c r="E17" s="158"/>
      <c r="F17" s="156"/>
      <c r="G17" s="156"/>
      <c r="H17" s="156"/>
      <c r="I17" s="203"/>
      <c r="J17" s="159"/>
      <c r="K17" s="159"/>
      <c r="L17" s="159"/>
      <c r="M17" s="159"/>
      <c r="N17" s="159"/>
      <c r="O17" s="159"/>
      <c r="P17" s="159"/>
      <c r="Q17" s="159"/>
      <c r="R17" s="159" t="str">
        <f t="shared" si="0"/>
        <v/>
      </c>
      <c r="S17" s="164"/>
      <c r="T17" s="164"/>
    </row>
    <row r="18" customHeight="1" spans="1:20">
      <c r="A18" s="156"/>
      <c r="B18" s="156"/>
      <c r="C18" s="157"/>
      <c r="D18" s="157"/>
      <c r="E18" s="158"/>
      <c r="F18" s="156"/>
      <c r="G18" s="156"/>
      <c r="H18" s="156"/>
      <c r="I18" s="203"/>
      <c r="J18" s="159"/>
      <c r="K18" s="159"/>
      <c r="L18" s="159"/>
      <c r="M18" s="159"/>
      <c r="N18" s="159"/>
      <c r="O18" s="159"/>
      <c r="P18" s="159"/>
      <c r="Q18" s="159"/>
      <c r="R18" s="159" t="str">
        <f t="shared" si="0"/>
        <v/>
      </c>
      <c r="S18" s="164"/>
      <c r="T18" s="164"/>
    </row>
    <row r="19" customHeight="1" spans="1:20">
      <c r="A19" s="156"/>
      <c r="B19" s="156"/>
      <c r="C19" s="157"/>
      <c r="D19" s="157"/>
      <c r="E19" s="158"/>
      <c r="F19" s="156"/>
      <c r="G19" s="156"/>
      <c r="H19" s="156"/>
      <c r="I19" s="203"/>
      <c r="J19" s="159"/>
      <c r="K19" s="159"/>
      <c r="L19" s="159"/>
      <c r="M19" s="159"/>
      <c r="N19" s="159"/>
      <c r="O19" s="159"/>
      <c r="P19" s="159"/>
      <c r="Q19" s="159"/>
      <c r="R19" s="159" t="str">
        <f t="shared" si="0"/>
        <v/>
      </c>
      <c r="S19" s="164"/>
      <c r="T19" s="164"/>
    </row>
    <row r="20" customHeight="1" spans="1:20">
      <c r="A20" s="156"/>
      <c r="B20" s="156"/>
      <c r="C20" s="157"/>
      <c r="D20" s="157"/>
      <c r="E20" s="158"/>
      <c r="F20" s="156"/>
      <c r="G20" s="156"/>
      <c r="H20" s="156"/>
      <c r="I20" s="203"/>
      <c r="J20" s="159"/>
      <c r="K20" s="159"/>
      <c r="L20" s="159"/>
      <c r="M20" s="159"/>
      <c r="N20" s="159"/>
      <c r="O20" s="159"/>
      <c r="P20" s="159"/>
      <c r="Q20" s="159"/>
      <c r="R20" s="159" t="str">
        <f t="shared" si="0"/>
        <v/>
      </c>
      <c r="S20" s="164"/>
      <c r="T20" s="164"/>
    </row>
    <row r="21" customHeight="1" spans="1:20">
      <c r="A21" s="156"/>
      <c r="B21" s="156"/>
      <c r="C21" s="157"/>
      <c r="D21" s="157"/>
      <c r="E21" s="158"/>
      <c r="F21" s="156"/>
      <c r="G21" s="156"/>
      <c r="H21" s="156"/>
      <c r="I21" s="203"/>
      <c r="J21" s="159"/>
      <c r="K21" s="159"/>
      <c r="L21" s="159"/>
      <c r="M21" s="159"/>
      <c r="N21" s="159"/>
      <c r="O21" s="159"/>
      <c r="P21" s="159"/>
      <c r="Q21" s="159"/>
      <c r="R21" s="159" t="str">
        <f t="shared" si="0"/>
        <v/>
      </c>
      <c r="S21" s="164"/>
      <c r="T21" s="164"/>
    </row>
    <row r="22" customHeight="1" spans="1:20">
      <c r="A22" s="156"/>
      <c r="B22" s="156"/>
      <c r="C22" s="157"/>
      <c r="D22" s="157"/>
      <c r="E22" s="158"/>
      <c r="F22" s="156"/>
      <c r="G22" s="156"/>
      <c r="H22" s="156"/>
      <c r="I22" s="203"/>
      <c r="J22" s="159"/>
      <c r="K22" s="159"/>
      <c r="L22" s="159"/>
      <c r="M22" s="159"/>
      <c r="N22" s="159"/>
      <c r="O22" s="159"/>
      <c r="P22" s="159"/>
      <c r="Q22" s="159"/>
      <c r="R22" s="159" t="str">
        <f t="shared" si="0"/>
        <v/>
      </c>
      <c r="S22" s="164"/>
      <c r="T22" s="164"/>
    </row>
    <row r="23" customHeight="1" spans="1:20">
      <c r="A23" s="156"/>
      <c r="B23" s="156"/>
      <c r="C23" s="157"/>
      <c r="D23" s="157"/>
      <c r="E23" s="158"/>
      <c r="F23" s="156"/>
      <c r="G23" s="156"/>
      <c r="H23" s="156"/>
      <c r="I23" s="203"/>
      <c r="J23" s="159"/>
      <c r="K23" s="159"/>
      <c r="L23" s="159"/>
      <c r="M23" s="159"/>
      <c r="N23" s="159"/>
      <c r="O23" s="159"/>
      <c r="P23" s="159"/>
      <c r="Q23" s="159"/>
      <c r="R23" s="159" t="str">
        <f t="shared" si="0"/>
        <v/>
      </c>
      <c r="S23" s="164"/>
      <c r="T23" s="164"/>
    </row>
    <row r="24" customHeight="1" spans="1:20">
      <c r="A24" s="156"/>
      <c r="B24" s="156"/>
      <c r="C24" s="157"/>
      <c r="D24" s="157"/>
      <c r="E24" s="158"/>
      <c r="F24" s="156"/>
      <c r="G24" s="156"/>
      <c r="H24" s="156"/>
      <c r="I24" s="203"/>
      <c r="J24" s="159"/>
      <c r="K24" s="159"/>
      <c r="L24" s="159"/>
      <c r="M24" s="159"/>
      <c r="N24" s="159"/>
      <c r="O24" s="159"/>
      <c r="P24" s="159"/>
      <c r="Q24" s="159"/>
      <c r="R24" s="159" t="str">
        <f t="shared" si="0"/>
        <v/>
      </c>
      <c r="S24" s="164"/>
      <c r="T24" s="164"/>
    </row>
    <row r="25" customHeight="1" spans="1:20">
      <c r="A25" s="156"/>
      <c r="B25" s="156"/>
      <c r="C25" s="157"/>
      <c r="D25" s="157"/>
      <c r="E25" s="158"/>
      <c r="F25" s="156"/>
      <c r="G25" s="156"/>
      <c r="H25" s="156"/>
      <c r="I25" s="203"/>
      <c r="J25" s="159"/>
      <c r="K25" s="159"/>
      <c r="L25" s="159"/>
      <c r="M25" s="159"/>
      <c r="N25" s="159"/>
      <c r="O25" s="159"/>
      <c r="P25" s="159"/>
      <c r="Q25" s="159"/>
      <c r="R25" s="159" t="str">
        <f t="shared" si="0"/>
        <v/>
      </c>
      <c r="S25" s="164"/>
      <c r="T25" s="164"/>
    </row>
    <row r="26" customHeight="1" spans="1:20">
      <c r="A26" s="156"/>
      <c r="B26" s="156"/>
      <c r="C26" s="157"/>
      <c r="D26" s="157"/>
      <c r="E26" s="158"/>
      <c r="F26" s="156"/>
      <c r="G26" s="156"/>
      <c r="H26" s="156"/>
      <c r="I26" s="203"/>
      <c r="J26" s="159"/>
      <c r="K26" s="159"/>
      <c r="L26" s="159"/>
      <c r="M26" s="159"/>
      <c r="N26" s="159"/>
      <c r="O26" s="159"/>
      <c r="P26" s="159"/>
      <c r="Q26" s="159"/>
      <c r="R26" s="159" t="str">
        <f t="shared" si="0"/>
        <v/>
      </c>
      <c r="S26" s="164"/>
      <c r="T26" s="164"/>
    </row>
    <row r="27" customHeight="1" spans="1:20">
      <c r="A27" s="156"/>
      <c r="B27" s="156"/>
      <c r="C27" s="157"/>
      <c r="D27" s="157"/>
      <c r="E27" s="158"/>
      <c r="F27" s="156"/>
      <c r="G27" s="156"/>
      <c r="H27" s="156"/>
      <c r="I27" s="203"/>
      <c r="J27" s="159"/>
      <c r="K27" s="159"/>
      <c r="L27" s="159"/>
      <c r="M27" s="159"/>
      <c r="N27" s="159"/>
      <c r="O27" s="159"/>
      <c r="P27" s="159"/>
      <c r="Q27" s="159"/>
      <c r="R27" s="159"/>
      <c r="S27" s="164"/>
      <c r="T27" s="164"/>
    </row>
    <row r="28" customHeight="1" spans="1:19">
      <c r="A28" s="152" t="s">
        <v>295</v>
      </c>
      <c r="B28" s="152"/>
      <c r="C28" s="152"/>
      <c r="D28" s="357"/>
      <c r="E28" s="158"/>
      <c r="F28" s="156"/>
      <c r="G28" s="156"/>
      <c r="H28" s="156"/>
      <c r="I28" s="203"/>
      <c r="J28" s="159">
        <f>SUM(J7:J27)</f>
        <v>0</v>
      </c>
      <c r="K28" s="159">
        <f>SUM(K7:K27)</f>
        <v>0</v>
      </c>
      <c r="L28" s="159"/>
      <c r="M28" s="159"/>
      <c r="N28" s="159">
        <f>SUM(N7:N27)</f>
        <v>0</v>
      </c>
      <c r="O28" s="159">
        <f>SUM(O7:O27)</f>
        <v>0</v>
      </c>
      <c r="P28" s="159">
        <f>SUM(P7:P27)</f>
        <v>0</v>
      </c>
      <c r="Q28" s="159">
        <f>SUM(Q7:Q27)</f>
        <v>0</v>
      </c>
      <c r="R28" s="159" t="str">
        <f>IF(O28=0,"",(Q28-O28)/O28*100)</f>
        <v/>
      </c>
      <c r="S28" s="164"/>
    </row>
    <row r="29" customHeight="1" spans="1:18">
      <c r="A29" s="139" t="str">
        <f>封面!D11&amp;封面!G11</f>
        <v>产权持有单位填表人：丁旭伟</v>
      </c>
      <c r="J29" s="150"/>
      <c r="K29" s="150"/>
      <c r="L29" s="150"/>
      <c r="M29" s="150"/>
      <c r="N29" s="150" t="str">
        <f>"评估人员："&amp;封面!G28</f>
        <v>评估人员：</v>
      </c>
      <c r="O29" s="150"/>
      <c r="P29" s="150"/>
      <c r="Q29" s="150"/>
      <c r="R29" s="150"/>
    </row>
    <row r="30" customHeight="1" spans="1:18">
      <c r="A30" s="139" t="str">
        <f>CONCATENATE(封面!D13,封面!F13,封面!G13,封面!H13,封面!I13,封面!J13,封面!K13)</f>
        <v>填表日期：2023年11月7日</v>
      </c>
      <c r="J30" s="150"/>
      <c r="K30" s="150"/>
      <c r="L30" s="150"/>
      <c r="M30" s="150"/>
      <c r="N30" s="150"/>
      <c r="O30" s="150"/>
      <c r="P30" s="150"/>
      <c r="Q30" s="150"/>
      <c r="R30" s="150"/>
    </row>
  </sheetData>
  <mergeCells count="19">
    <mergeCell ref="A2:S2"/>
    <mergeCell ref="A3:S3"/>
    <mergeCell ref="J5:K5"/>
    <mergeCell ref="L5:M5"/>
    <mergeCell ref="N5:O5"/>
    <mergeCell ref="P5:Q5"/>
    <mergeCell ref="A28:C28"/>
    <mergeCell ref="A5:A6"/>
    <mergeCell ref="B5:B6"/>
    <mergeCell ref="C5:C6"/>
    <mergeCell ref="D5:D6"/>
    <mergeCell ref="E5:E6"/>
    <mergeCell ref="F5:F6"/>
    <mergeCell ref="G5:G6"/>
    <mergeCell ref="H5:H6"/>
    <mergeCell ref="I5:I6"/>
    <mergeCell ref="R5:R6"/>
    <mergeCell ref="S5:S6"/>
    <mergeCell ref="T5:T6"/>
  </mergeCells>
  <hyperlinks>
    <hyperlink ref="A1" location="索引目录!E41" display="返回索引页"/>
    <hyperlink ref="B1" location="固定资产汇总!B15" display="返回"/>
  </hyperlinks>
  <printOptions horizontalCentered="1"/>
  <pageMargins left="0.354166666666667" right="0.354166666666667" top="0.786805555555556" bottom="0.786805555555556" header="0.984027777777778" footer="0.511805555555556"/>
  <pageSetup paperSize="9" scale="67" fitToHeight="0" orientation="landscape"/>
  <headerFooter alignWithMargins="0">
    <oddHeader>&amp;R&amp;"宋体,常规"&amp;10表&amp;"Times New Roman,常规"410-9
&amp;"宋体,常规"共&amp;"Times New Roman,常规"&amp;N&amp;"宋体,常规"页第&amp;"Times New Roman,常规"&amp;P&amp;"宋体,常规"页</oddHeader>
  </headerFooter>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G29"/>
  <sheetViews>
    <sheetView zoomScale="85" zoomScaleNormal="85" topLeftCell="A7" workbookViewId="0">
      <selection activeCell="L19" sqref="L19"/>
    </sheetView>
  </sheetViews>
  <sheetFormatPr defaultColWidth="9" defaultRowHeight="15.75" customHeight="1" outlineLevelCol="6"/>
  <cols>
    <col min="1" max="1" width="5.66666666666667" style="139" customWidth="1"/>
    <col min="2" max="2" width="30.6666666666667" style="139" customWidth="1"/>
    <col min="3" max="3" width="19.0833333333333" style="139" customWidth="1" outlineLevel="1"/>
    <col min="4" max="5" width="24.6666666666667" style="139" customWidth="1"/>
    <col min="6" max="6" width="22.5" style="139" customWidth="1"/>
    <col min="7" max="7" width="12.5833333333333" style="139" customWidth="1"/>
    <col min="8" max="16384" width="9" style="139"/>
  </cols>
  <sheetData>
    <row r="1" ht="13.25" customHeight="1" spans="1:7">
      <c r="A1" s="351" t="s">
        <v>118</v>
      </c>
      <c r="B1" s="143" t="s">
        <v>261</v>
      </c>
      <c r="C1" s="146"/>
      <c r="D1" s="146"/>
      <c r="E1" s="146"/>
      <c r="F1" s="146"/>
      <c r="G1" s="146"/>
    </row>
    <row r="2" s="137" customFormat="1" ht="30" customHeight="1" spans="1:7">
      <c r="A2" s="148" t="s">
        <v>1347</v>
      </c>
      <c r="B2" s="149"/>
      <c r="C2" s="149"/>
      <c r="D2" s="149"/>
      <c r="E2" s="149"/>
      <c r="F2" s="149"/>
      <c r="G2" s="149"/>
    </row>
    <row r="3" ht="14.25" customHeight="1" spans="1:7">
      <c r="A3" s="138" t="str">
        <f>CONCATENATE(封面!D9,封面!F9,封面!G9,封面!H9,封面!I9,封面!J9,封面!K9)</f>
        <v>评估基准日：2023年9月30日</v>
      </c>
      <c r="B3" s="138"/>
      <c r="C3" s="138"/>
      <c r="D3" s="138"/>
      <c r="E3" s="138"/>
      <c r="F3" s="138"/>
      <c r="G3" s="138"/>
    </row>
    <row r="4" customHeight="1" spans="1:7">
      <c r="A4" s="139" t="str">
        <f>封面!D7&amp;封面!F7</f>
        <v>产权持有人：杭州汽轮新能源有限公司</v>
      </c>
      <c r="C4" s="150"/>
      <c r="D4" s="150"/>
      <c r="E4" s="150"/>
      <c r="F4" s="150"/>
      <c r="G4" s="352" t="s">
        <v>120</v>
      </c>
    </row>
    <row r="5" s="138" customFormat="1" customHeight="1" spans="1:7">
      <c r="A5" s="156" t="s">
        <v>263</v>
      </c>
      <c r="B5" s="156" t="s">
        <v>252</v>
      </c>
      <c r="C5" s="208" t="s">
        <v>264</v>
      </c>
      <c r="D5" s="208" t="s">
        <v>265</v>
      </c>
      <c r="E5" s="208" t="s">
        <v>266</v>
      </c>
      <c r="F5" s="208" t="s">
        <v>267</v>
      </c>
      <c r="G5" s="208" t="s">
        <v>402</v>
      </c>
    </row>
    <row r="6" customHeight="1" spans="1:7">
      <c r="A6" s="156" t="s">
        <v>1348</v>
      </c>
      <c r="B6" s="157" t="s">
        <v>103</v>
      </c>
      <c r="C6" s="159">
        <f>'在建(土建)'!I27</f>
        <v>0</v>
      </c>
      <c r="D6" s="159">
        <f>'在建(土建)'!K27</f>
        <v>0</v>
      </c>
      <c r="E6" s="159">
        <f>'在建(土建)'!L27</f>
        <v>0</v>
      </c>
      <c r="F6" s="159">
        <f>E6-D6</f>
        <v>0</v>
      </c>
      <c r="G6" s="159" t="str">
        <f>IF(D6=0,"",F6/D6*100)</f>
        <v/>
      </c>
    </row>
    <row r="7" customHeight="1" spans="1:7">
      <c r="A7" s="156" t="s">
        <v>1349</v>
      </c>
      <c r="B7" s="157" t="s">
        <v>104</v>
      </c>
      <c r="C7" s="159">
        <f>'在建(设备)'!K27</f>
        <v>0</v>
      </c>
      <c r="D7" s="159">
        <f>'在建(设备)'!P27</f>
        <v>0</v>
      </c>
      <c r="E7" s="159">
        <f>'在建(设备)'!T27</f>
        <v>0</v>
      </c>
      <c r="F7" s="159">
        <f>E7-D7</f>
        <v>0</v>
      </c>
      <c r="G7" s="159" t="str">
        <f>IF(D7=0,"",F7/D7*100)</f>
        <v/>
      </c>
    </row>
    <row r="8" customHeight="1" spans="1:7">
      <c r="A8" s="156" t="s">
        <v>1350</v>
      </c>
      <c r="B8" s="157" t="s">
        <v>1351</v>
      </c>
      <c r="C8" s="159">
        <f>工程物资!G27</f>
        <v>0</v>
      </c>
      <c r="D8" s="159">
        <f>工程物资!K27</f>
        <v>0</v>
      </c>
      <c r="E8" s="159">
        <f>工程物资!N27</f>
        <v>0</v>
      </c>
      <c r="F8" s="159">
        <f>E8-D8</f>
        <v>0</v>
      </c>
      <c r="G8" s="159" t="str">
        <f>IF(D8=0,"",F8/D8*100)</f>
        <v/>
      </c>
    </row>
    <row r="9" customHeight="1" spans="1:7">
      <c r="A9" s="156"/>
      <c r="B9" s="353"/>
      <c r="C9" s="159"/>
      <c r="D9" s="159"/>
      <c r="E9" s="159"/>
      <c r="F9" s="159"/>
      <c r="G9" s="159"/>
    </row>
    <row r="10" customHeight="1" spans="1:7">
      <c r="A10" s="156"/>
      <c r="B10" s="353"/>
      <c r="C10" s="159"/>
      <c r="D10" s="159"/>
      <c r="E10" s="159"/>
      <c r="F10" s="159"/>
      <c r="G10" s="159"/>
    </row>
    <row r="11" customHeight="1" spans="1:7">
      <c r="A11" s="156"/>
      <c r="B11" s="353"/>
      <c r="C11" s="159"/>
      <c r="D11" s="159"/>
      <c r="E11" s="159"/>
      <c r="F11" s="159"/>
      <c r="G11" s="159"/>
    </row>
    <row r="12" customHeight="1" spans="1:7">
      <c r="A12" s="156"/>
      <c r="B12" s="353"/>
      <c r="C12" s="159"/>
      <c r="D12" s="159"/>
      <c r="E12" s="159"/>
      <c r="F12" s="159"/>
      <c r="G12" s="159"/>
    </row>
    <row r="13" customHeight="1" spans="1:7">
      <c r="A13" s="156"/>
      <c r="B13" s="353"/>
      <c r="C13" s="159"/>
      <c r="D13" s="159"/>
      <c r="E13" s="159"/>
      <c r="F13" s="159"/>
      <c r="G13" s="159"/>
    </row>
    <row r="14" customHeight="1" spans="1:7">
      <c r="A14" s="156"/>
      <c r="B14" s="353"/>
      <c r="C14" s="159"/>
      <c r="D14" s="159"/>
      <c r="E14" s="159"/>
      <c r="F14" s="159"/>
      <c r="G14" s="159"/>
    </row>
    <row r="15" customHeight="1" spans="1:7">
      <c r="A15" s="156"/>
      <c r="B15" s="353"/>
      <c r="C15" s="159"/>
      <c r="D15" s="159"/>
      <c r="E15" s="159"/>
      <c r="F15" s="159"/>
      <c r="G15" s="159"/>
    </row>
    <row r="16" customHeight="1" spans="1:7">
      <c r="A16" s="156"/>
      <c r="B16" s="353"/>
      <c r="C16" s="159"/>
      <c r="D16" s="159"/>
      <c r="E16" s="159"/>
      <c r="F16" s="159"/>
      <c r="G16" s="159"/>
    </row>
    <row r="17" customHeight="1" spans="1:7">
      <c r="A17" s="156"/>
      <c r="B17" s="353"/>
      <c r="C17" s="159"/>
      <c r="D17" s="159"/>
      <c r="E17" s="159"/>
      <c r="F17" s="159"/>
      <c r="G17" s="159"/>
    </row>
    <row r="18" customHeight="1" spans="1:7">
      <c r="A18" s="156"/>
      <c r="B18" s="353"/>
      <c r="C18" s="159"/>
      <c r="D18" s="159"/>
      <c r="E18" s="159"/>
      <c r="F18" s="159"/>
      <c r="G18" s="159"/>
    </row>
    <row r="19" customHeight="1" spans="1:7">
      <c r="A19" s="156"/>
      <c r="B19" s="353"/>
      <c r="C19" s="159"/>
      <c r="D19" s="159"/>
      <c r="E19" s="159"/>
      <c r="F19" s="159"/>
      <c r="G19" s="159"/>
    </row>
    <row r="20" customHeight="1" spans="1:7">
      <c r="A20" s="156"/>
      <c r="B20" s="354"/>
      <c r="C20" s="159"/>
      <c r="D20" s="159"/>
      <c r="E20" s="159"/>
      <c r="F20" s="159"/>
      <c r="G20" s="159"/>
    </row>
    <row r="21" customHeight="1" spans="1:7">
      <c r="A21" s="156"/>
      <c r="B21" s="353"/>
      <c r="C21" s="159"/>
      <c r="D21" s="159"/>
      <c r="E21" s="159"/>
      <c r="F21" s="159"/>
      <c r="G21" s="159"/>
    </row>
    <row r="22" customHeight="1" spans="1:7">
      <c r="A22" s="156"/>
      <c r="B22" s="354"/>
      <c r="C22" s="159"/>
      <c r="D22" s="159"/>
      <c r="E22" s="159"/>
      <c r="F22" s="159"/>
      <c r="G22" s="159"/>
    </row>
    <row r="23" customHeight="1" spans="1:7">
      <c r="A23" s="156"/>
      <c r="B23" s="353"/>
      <c r="C23" s="159"/>
      <c r="D23" s="159"/>
      <c r="E23" s="159"/>
      <c r="F23" s="159"/>
      <c r="G23" s="159"/>
    </row>
    <row r="24" customHeight="1" spans="1:7">
      <c r="A24" s="156"/>
      <c r="B24" s="354"/>
      <c r="C24" s="159"/>
      <c r="D24" s="159"/>
      <c r="E24" s="159"/>
      <c r="F24" s="159"/>
      <c r="G24" s="159"/>
    </row>
    <row r="25" customHeight="1" spans="1:7">
      <c r="A25" s="156" t="s">
        <v>1352</v>
      </c>
      <c r="B25" s="156" t="s">
        <v>1353</v>
      </c>
      <c r="C25" s="159">
        <f>SUM(C6:C24)</f>
        <v>0</v>
      </c>
      <c r="D25" s="159">
        <f>SUM(D6:D24)</f>
        <v>0</v>
      </c>
      <c r="E25" s="159">
        <f>SUM(E6:E24)</f>
        <v>0</v>
      </c>
      <c r="F25" s="159">
        <f>SUM(F6:F24)</f>
        <v>0</v>
      </c>
      <c r="G25" s="159" t="str">
        <f>IF(D25=0,"",F25/D25*100)</f>
        <v/>
      </c>
    </row>
    <row r="26" customHeight="1" spans="1:7">
      <c r="A26" s="156" t="s">
        <v>1352</v>
      </c>
      <c r="B26" s="156" t="s">
        <v>1354</v>
      </c>
      <c r="C26" s="159"/>
      <c r="D26" s="159">
        <f>C26</f>
        <v>0</v>
      </c>
      <c r="E26" s="159">
        <v>0</v>
      </c>
      <c r="F26" s="159">
        <f>E26-D26</f>
        <v>0</v>
      </c>
      <c r="G26" s="159" t="str">
        <f>IF(D26=0,"",F26/D26*100)</f>
        <v/>
      </c>
    </row>
    <row r="27" customHeight="1" spans="1:7">
      <c r="A27" s="156" t="s">
        <v>1352</v>
      </c>
      <c r="B27" s="156" t="s">
        <v>1355</v>
      </c>
      <c r="C27" s="159">
        <f>C25-C26</f>
        <v>0</v>
      </c>
      <c r="D27" s="159">
        <f>D25-D26</f>
        <v>0</v>
      </c>
      <c r="E27" s="159">
        <f>E25-E26</f>
        <v>0</v>
      </c>
      <c r="F27" s="159">
        <f>F25-F26</f>
        <v>0</v>
      </c>
      <c r="G27" s="159" t="str">
        <f>IF(D27=0,"",F27/D27*100)</f>
        <v/>
      </c>
    </row>
    <row r="28" customHeight="1" spans="1:7">
      <c r="A28" s="139" t="str">
        <f>封面!D11&amp;封面!G11</f>
        <v>产权持有单位填表人：丁旭伟</v>
      </c>
      <c r="C28" s="150"/>
      <c r="D28" s="150"/>
      <c r="E28" s="150" t="str">
        <f>"评估人员："&amp;封面!G24&amp;"  "&amp;封面!G26</f>
        <v>评估人员：  </v>
      </c>
      <c r="F28" s="150"/>
      <c r="G28" s="150"/>
    </row>
    <row r="29" customHeight="1" spans="1:7">
      <c r="A29" s="139" t="str">
        <f>CONCATENATE(封面!D13,封面!F13,封面!G13,封面!H13,封面!I13,封面!J13,封面!K13)</f>
        <v>填表日期：2023年11月7日</v>
      </c>
      <c r="C29" s="150"/>
      <c r="D29" s="150"/>
      <c r="E29" s="150"/>
      <c r="F29" s="150"/>
      <c r="G29" s="150"/>
    </row>
  </sheetData>
  <mergeCells count="2">
    <mergeCell ref="A2:G2"/>
    <mergeCell ref="A3:G3"/>
  </mergeCells>
  <hyperlinks>
    <hyperlink ref="A1" location="索引目录!C25" display="返回索引页"/>
    <hyperlink ref="B6" location="'在建（土建）'!B1" display="在建工程-土建工程"/>
    <hyperlink ref="B7" location="'在建（设备）'!B1" display="在建工程-设备安装工程"/>
    <hyperlink ref="B1" location="固定资产汇总!B20" display="返回"/>
  </hyperlinks>
  <printOptions horizontalCentered="1"/>
  <pageMargins left="0.354166666666667" right="0.354166666666667" top="0.786805555555556" bottom="0.786805555555556" header="0.984027777777778" footer="0.511805555555556"/>
  <pageSetup paperSize="9" scale="94" orientation="landscape"/>
  <headerFooter alignWithMargins="0">
    <oddHeader>&amp;R&amp;"宋体,常规"&amp;10表&amp;"Times New Roman,常规"4-11
&amp;"宋体,常规"共&amp;"Times New Roman,常规"&amp;N&amp;"宋体,常规"页第&amp;"Times New Roman,常规"&amp;P&amp;"宋体,常规"页</oddHead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O29"/>
  <sheetViews>
    <sheetView zoomScale="80" zoomScaleNormal="80" workbookViewId="0">
      <selection activeCell="L19" sqref="L19"/>
    </sheetView>
  </sheetViews>
  <sheetFormatPr defaultColWidth="9" defaultRowHeight="15.75" customHeight="1"/>
  <cols>
    <col min="1" max="1" width="5.16666666666667" style="139" customWidth="1"/>
    <col min="2" max="2" width="19.0833333333333" style="139" customWidth="1"/>
    <col min="3" max="4" width="10.6666666666667" style="139" customWidth="1"/>
    <col min="5" max="5" width="7.08333333333333" style="140" customWidth="1"/>
    <col min="6" max="6" width="10.6666666666667" style="140" customWidth="1"/>
    <col min="7" max="8" width="9" style="139"/>
    <col min="9" max="10" width="13.5" style="139" customWidth="1" outlineLevel="1"/>
    <col min="11" max="13" width="13.5" style="139" customWidth="1"/>
    <col min="14" max="14" width="7.58333333333333" style="139" customWidth="1"/>
    <col min="15" max="15" width="11.5833333333333" style="139" customWidth="1"/>
    <col min="16" max="16384" width="9" style="139"/>
  </cols>
  <sheetData>
    <row r="1" customHeight="1" spans="1:15">
      <c r="A1" s="142" t="s">
        <v>118</v>
      </c>
      <c r="B1" s="143" t="s">
        <v>261</v>
      </c>
      <c r="C1" s="143"/>
      <c r="D1" s="143"/>
      <c r="E1" s="144"/>
      <c r="F1" s="144"/>
      <c r="G1" s="145"/>
      <c r="H1" s="145"/>
      <c r="I1" s="146"/>
      <c r="J1" s="146"/>
      <c r="K1" s="146"/>
      <c r="L1" s="146"/>
      <c r="M1" s="146"/>
      <c r="N1" s="146"/>
      <c r="O1" s="145"/>
    </row>
    <row r="2" s="137" customFormat="1" ht="30" customHeight="1" spans="1:15">
      <c r="A2" s="148" t="s">
        <v>1356</v>
      </c>
      <c r="B2" s="149"/>
      <c r="C2" s="149"/>
      <c r="D2" s="149"/>
      <c r="E2" s="149"/>
      <c r="F2" s="149"/>
      <c r="G2" s="149"/>
      <c r="H2" s="149"/>
      <c r="I2" s="149"/>
      <c r="J2" s="149"/>
      <c r="K2" s="149"/>
      <c r="L2" s="149"/>
      <c r="M2" s="149"/>
      <c r="N2" s="149"/>
      <c r="O2" s="149"/>
    </row>
    <row r="3" ht="14.25" customHeight="1" spans="1:15">
      <c r="A3" s="138" t="str">
        <f>CONCATENATE(封面!D9,封面!F9,封面!G9,封面!H9,封面!I9,封面!J9,封面!K9)</f>
        <v>评估基准日：2023年9月30日</v>
      </c>
      <c r="B3" s="138"/>
      <c r="C3" s="138"/>
      <c r="D3" s="138"/>
      <c r="E3" s="138"/>
      <c r="F3" s="138"/>
      <c r="G3" s="138"/>
      <c r="H3" s="138"/>
      <c r="I3" s="138"/>
      <c r="J3" s="138"/>
      <c r="K3" s="138"/>
      <c r="L3" s="138"/>
      <c r="M3" s="138"/>
      <c r="N3" s="138"/>
      <c r="O3" s="138"/>
    </row>
    <row r="4" customHeight="1" spans="1:15">
      <c r="A4" s="139" t="str">
        <f>封面!D7&amp;封面!F7</f>
        <v>产权持有人：杭州汽轮新能源有限公司</v>
      </c>
      <c r="I4" s="150"/>
      <c r="J4" s="150"/>
      <c r="K4" s="150"/>
      <c r="L4" s="150"/>
      <c r="M4" s="150"/>
      <c r="N4" s="150"/>
      <c r="O4" s="163" t="s">
        <v>120</v>
      </c>
    </row>
    <row r="5" s="138" customFormat="1" customHeight="1" spans="1:15">
      <c r="A5" s="152" t="s">
        <v>183</v>
      </c>
      <c r="B5" s="152" t="s">
        <v>986</v>
      </c>
      <c r="C5" s="152" t="s">
        <v>950</v>
      </c>
      <c r="D5" s="152" t="s">
        <v>1357</v>
      </c>
      <c r="E5" s="153" t="s">
        <v>989</v>
      </c>
      <c r="F5" s="153" t="s">
        <v>990</v>
      </c>
      <c r="G5" s="152" t="s">
        <v>1358</v>
      </c>
      <c r="H5" s="152" t="s">
        <v>1359</v>
      </c>
      <c r="I5" s="154" t="s">
        <v>264</v>
      </c>
      <c r="J5" s="154" t="s">
        <v>292</v>
      </c>
      <c r="K5" s="170" t="s">
        <v>265</v>
      </c>
      <c r="L5" s="170" t="s">
        <v>266</v>
      </c>
      <c r="M5" s="170" t="s">
        <v>1161</v>
      </c>
      <c r="N5" s="170" t="s">
        <v>293</v>
      </c>
      <c r="O5" s="152" t="s">
        <v>186</v>
      </c>
    </row>
    <row r="6" customHeight="1" spans="1:15">
      <c r="A6" s="156"/>
      <c r="B6" s="157"/>
      <c r="C6" s="157"/>
      <c r="D6" s="157"/>
      <c r="E6" s="158"/>
      <c r="F6" s="158"/>
      <c r="G6" s="156"/>
      <c r="H6" s="156"/>
      <c r="I6" s="159"/>
      <c r="J6" s="159"/>
      <c r="K6" s="159"/>
      <c r="L6" s="159"/>
      <c r="M6" s="159" t="str">
        <f>IF(K6=0,"",(L6-K6))</f>
        <v/>
      </c>
      <c r="N6" s="159" t="str">
        <f>IF(K6=0,"",(L6-K6)/K6*100)</f>
        <v/>
      </c>
      <c r="O6" s="164"/>
    </row>
    <row r="7" customHeight="1" spans="1:15">
      <c r="A7" s="156"/>
      <c r="B7" s="157"/>
      <c r="C7" s="157"/>
      <c r="D7" s="157"/>
      <c r="E7" s="158"/>
      <c r="F7" s="158"/>
      <c r="G7" s="156"/>
      <c r="H7" s="156"/>
      <c r="I7" s="159"/>
      <c r="J7" s="159"/>
      <c r="K7" s="159"/>
      <c r="L7" s="159"/>
      <c r="M7" s="159" t="str">
        <f t="shared" ref="M7:M27" si="0">IF(K7=0,"",(L7-K7))</f>
        <v/>
      </c>
      <c r="N7" s="159" t="str">
        <f t="shared" ref="N7:N25" si="1">IF(K7=0,"",(L7-K7)/K7*100)</f>
        <v/>
      </c>
      <c r="O7" s="164"/>
    </row>
    <row r="8" customHeight="1" spans="1:15">
      <c r="A8" s="156"/>
      <c r="B8" s="157"/>
      <c r="C8" s="157"/>
      <c r="D8" s="157"/>
      <c r="E8" s="158"/>
      <c r="F8" s="158"/>
      <c r="G8" s="156"/>
      <c r="H8" s="156"/>
      <c r="I8" s="159"/>
      <c r="J8" s="159"/>
      <c r="K8" s="159"/>
      <c r="L8" s="159"/>
      <c r="M8" s="159" t="str">
        <f t="shared" si="0"/>
        <v/>
      </c>
      <c r="N8" s="159" t="str">
        <f t="shared" si="1"/>
        <v/>
      </c>
      <c r="O8" s="164"/>
    </row>
    <row r="9" customHeight="1" spans="1:15">
      <c r="A9" s="156"/>
      <c r="B9" s="157"/>
      <c r="C9" s="157"/>
      <c r="D9" s="157"/>
      <c r="E9" s="158"/>
      <c r="F9" s="158"/>
      <c r="G9" s="156"/>
      <c r="H9" s="156"/>
      <c r="I9" s="159"/>
      <c r="J9" s="159"/>
      <c r="K9" s="159"/>
      <c r="L9" s="159"/>
      <c r="M9" s="159" t="str">
        <f t="shared" si="0"/>
        <v/>
      </c>
      <c r="N9" s="159" t="str">
        <f t="shared" si="1"/>
        <v/>
      </c>
      <c r="O9" s="164"/>
    </row>
    <row r="10" customHeight="1" spans="1:15">
      <c r="A10" s="156"/>
      <c r="B10" s="157"/>
      <c r="C10" s="157"/>
      <c r="D10" s="157"/>
      <c r="E10" s="158"/>
      <c r="F10" s="158"/>
      <c r="G10" s="156"/>
      <c r="H10" s="156"/>
      <c r="I10" s="159"/>
      <c r="J10" s="159"/>
      <c r="K10" s="159"/>
      <c r="L10" s="159"/>
      <c r="M10" s="159" t="str">
        <f t="shared" si="0"/>
        <v/>
      </c>
      <c r="N10" s="159" t="str">
        <f t="shared" si="1"/>
        <v/>
      </c>
      <c r="O10" s="164"/>
    </row>
    <row r="11" customHeight="1" spans="1:15">
      <c r="A11" s="156"/>
      <c r="B11" s="157"/>
      <c r="C11" s="157"/>
      <c r="D11" s="157"/>
      <c r="E11" s="158"/>
      <c r="F11" s="158"/>
      <c r="G11" s="156"/>
      <c r="H11" s="156"/>
      <c r="I11" s="159"/>
      <c r="J11" s="159"/>
      <c r="K11" s="159"/>
      <c r="L11" s="159"/>
      <c r="M11" s="159" t="str">
        <f t="shared" si="0"/>
        <v/>
      </c>
      <c r="N11" s="159" t="str">
        <f t="shared" si="1"/>
        <v/>
      </c>
      <c r="O11" s="164"/>
    </row>
    <row r="12" customHeight="1" spans="1:15">
      <c r="A12" s="156"/>
      <c r="B12" s="157"/>
      <c r="C12" s="157"/>
      <c r="D12" s="157"/>
      <c r="E12" s="158"/>
      <c r="F12" s="158"/>
      <c r="G12" s="156"/>
      <c r="H12" s="156"/>
      <c r="I12" s="159"/>
      <c r="J12" s="159"/>
      <c r="K12" s="159"/>
      <c r="L12" s="159"/>
      <c r="M12" s="159" t="str">
        <f t="shared" si="0"/>
        <v/>
      </c>
      <c r="N12" s="159" t="str">
        <f t="shared" si="1"/>
        <v/>
      </c>
      <c r="O12" s="164"/>
    </row>
    <row r="13" customHeight="1" spans="1:15">
      <c r="A13" s="156"/>
      <c r="B13" s="157"/>
      <c r="C13" s="157"/>
      <c r="D13" s="157"/>
      <c r="E13" s="158"/>
      <c r="F13" s="158"/>
      <c r="G13" s="156"/>
      <c r="H13" s="156"/>
      <c r="I13" s="159"/>
      <c r="J13" s="159"/>
      <c r="K13" s="159"/>
      <c r="L13" s="159"/>
      <c r="M13" s="159" t="str">
        <f t="shared" si="0"/>
        <v/>
      </c>
      <c r="N13" s="159" t="str">
        <f t="shared" si="1"/>
        <v/>
      </c>
      <c r="O13" s="164"/>
    </row>
    <row r="14" customHeight="1" spans="1:15">
      <c r="A14" s="156"/>
      <c r="B14" s="157"/>
      <c r="C14" s="157"/>
      <c r="D14" s="157"/>
      <c r="E14" s="158"/>
      <c r="F14" s="158"/>
      <c r="G14" s="156"/>
      <c r="H14" s="156"/>
      <c r="I14" s="159"/>
      <c r="J14" s="159"/>
      <c r="K14" s="159"/>
      <c r="L14" s="159"/>
      <c r="M14" s="159" t="str">
        <f t="shared" si="0"/>
        <v/>
      </c>
      <c r="N14" s="159" t="str">
        <f t="shared" si="1"/>
        <v/>
      </c>
      <c r="O14" s="164"/>
    </row>
    <row r="15" customHeight="1" spans="1:15">
      <c r="A15" s="156"/>
      <c r="B15" s="157"/>
      <c r="C15" s="157"/>
      <c r="D15" s="157"/>
      <c r="E15" s="158"/>
      <c r="F15" s="158"/>
      <c r="G15" s="156"/>
      <c r="H15" s="156"/>
      <c r="I15" s="159"/>
      <c r="J15" s="159"/>
      <c r="K15" s="159"/>
      <c r="L15" s="159"/>
      <c r="M15" s="159" t="str">
        <f t="shared" si="0"/>
        <v/>
      </c>
      <c r="N15" s="159" t="str">
        <f t="shared" si="1"/>
        <v/>
      </c>
      <c r="O15" s="164"/>
    </row>
    <row r="16" customHeight="1" spans="1:15">
      <c r="A16" s="156"/>
      <c r="B16" s="157"/>
      <c r="C16" s="157"/>
      <c r="D16" s="157"/>
      <c r="E16" s="158"/>
      <c r="F16" s="158"/>
      <c r="G16" s="156"/>
      <c r="H16" s="156"/>
      <c r="I16" s="159"/>
      <c r="J16" s="159"/>
      <c r="K16" s="159"/>
      <c r="L16" s="159"/>
      <c r="M16" s="159" t="str">
        <f t="shared" si="0"/>
        <v/>
      </c>
      <c r="N16" s="159" t="str">
        <f t="shared" si="1"/>
        <v/>
      </c>
      <c r="O16" s="164"/>
    </row>
    <row r="17" customHeight="1" spans="1:15">
      <c r="A17" s="156"/>
      <c r="B17" s="157"/>
      <c r="C17" s="157"/>
      <c r="D17" s="157"/>
      <c r="E17" s="158"/>
      <c r="F17" s="158"/>
      <c r="G17" s="156"/>
      <c r="H17" s="156"/>
      <c r="I17" s="159"/>
      <c r="J17" s="159"/>
      <c r="K17" s="159"/>
      <c r="L17" s="159"/>
      <c r="M17" s="159" t="str">
        <f t="shared" si="0"/>
        <v/>
      </c>
      <c r="N17" s="159" t="str">
        <f t="shared" si="1"/>
        <v/>
      </c>
      <c r="O17" s="164"/>
    </row>
    <row r="18" customHeight="1" spans="1:15">
      <c r="A18" s="156"/>
      <c r="B18" s="157"/>
      <c r="C18" s="157"/>
      <c r="D18" s="157"/>
      <c r="E18" s="158"/>
      <c r="F18" s="158"/>
      <c r="G18" s="156"/>
      <c r="H18" s="156"/>
      <c r="I18" s="159"/>
      <c r="J18" s="159"/>
      <c r="K18" s="159"/>
      <c r="L18" s="159"/>
      <c r="M18" s="159" t="str">
        <f t="shared" si="0"/>
        <v/>
      </c>
      <c r="N18" s="159" t="str">
        <f t="shared" si="1"/>
        <v/>
      </c>
      <c r="O18" s="164"/>
    </row>
    <row r="19" customHeight="1" spans="1:15">
      <c r="A19" s="156"/>
      <c r="B19" s="157"/>
      <c r="C19" s="157"/>
      <c r="D19" s="157"/>
      <c r="E19" s="158"/>
      <c r="F19" s="158"/>
      <c r="G19" s="156"/>
      <c r="H19" s="156"/>
      <c r="I19" s="159"/>
      <c r="J19" s="159"/>
      <c r="K19" s="159"/>
      <c r="L19" s="159"/>
      <c r="M19" s="159" t="str">
        <f t="shared" si="0"/>
        <v/>
      </c>
      <c r="N19" s="159" t="str">
        <f t="shared" si="1"/>
        <v/>
      </c>
      <c r="O19" s="164"/>
    </row>
    <row r="20" customHeight="1" spans="1:15">
      <c r="A20" s="156"/>
      <c r="B20" s="157"/>
      <c r="C20" s="157"/>
      <c r="D20" s="157"/>
      <c r="E20" s="158"/>
      <c r="F20" s="158"/>
      <c r="G20" s="156"/>
      <c r="H20" s="156"/>
      <c r="I20" s="159"/>
      <c r="J20" s="159"/>
      <c r="K20" s="159"/>
      <c r="L20" s="159"/>
      <c r="M20" s="159" t="str">
        <f t="shared" si="0"/>
        <v/>
      </c>
      <c r="N20" s="159" t="str">
        <f t="shared" si="1"/>
        <v/>
      </c>
      <c r="O20" s="164"/>
    </row>
    <row r="21" customHeight="1" spans="1:15">
      <c r="A21" s="156"/>
      <c r="B21" s="157"/>
      <c r="C21" s="157"/>
      <c r="D21" s="157"/>
      <c r="E21" s="158"/>
      <c r="F21" s="158"/>
      <c r="G21" s="156"/>
      <c r="H21" s="156"/>
      <c r="I21" s="159"/>
      <c r="J21" s="159"/>
      <c r="K21" s="159"/>
      <c r="L21" s="159"/>
      <c r="M21" s="159" t="str">
        <f t="shared" si="0"/>
        <v/>
      </c>
      <c r="N21" s="159" t="str">
        <f t="shared" si="1"/>
        <v/>
      </c>
      <c r="O21" s="164"/>
    </row>
    <row r="22" customHeight="1" spans="1:15">
      <c r="A22" s="156"/>
      <c r="B22" s="157"/>
      <c r="C22" s="157"/>
      <c r="D22" s="157"/>
      <c r="E22" s="158"/>
      <c r="F22" s="158"/>
      <c r="G22" s="156"/>
      <c r="H22" s="156"/>
      <c r="I22" s="159"/>
      <c r="J22" s="159"/>
      <c r="K22" s="159"/>
      <c r="L22" s="159"/>
      <c r="M22" s="159" t="str">
        <f t="shared" si="0"/>
        <v/>
      </c>
      <c r="N22" s="159" t="str">
        <f t="shared" si="1"/>
        <v/>
      </c>
      <c r="O22" s="164"/>
    </row>
    <row r="23" customHeight="1" spans="1:15">
      <c r="A23" s="156"/>
      <c r="B23" s="157"/>
      <c r="C23" s="157"/>
      <c r="D23" s="157"/>
      <c r="E23" s="158"/>
      <c r="F23" s="158"/>
      <c r="G23" s="156"/>
      <c r="H23" s="156"/>
      <c r="I23" s="159"/>
      <c r="J23" s="159"/>
      <c r="K23" s="159"/>
      <c r="L23" s="159"/>
      <c r="M23" s="159" t="str">
        <f t="shared" si="0"/>
        <v/>
      </c>
      <c r="N23" s="159" t="str">
        <f t="shared" si="1"/>
        <v/>
      </c>
      <c r="O23" s="164"/>
    </row>
    <row r="24" customHeight="1" spans="1:15">
      <c r="A24" s="156"/>
      <c r="B24" s="157"/>
      <c r="C24" s="157"/>
      <c r="D24" s="157"/>
      <c r="E24" s="158"/>
      <c r="F24" s="158"/>
      <c r="G24" s="156"/>
      <c r="H24" s="156"/>
      <c r="I24" s="159"/>
      <c r="J24" s="159"/>
      <c r="K24" s="159"/>
      <c r="L24" s="159"/>
      <c r="M24" s="159" t="str">
        <f t="shared" si="0"/>
        <v/>
      </c>
      <c r="N24" s="159" t="str">
        <f t="shared" si="1"/>
        <v/>
      </c>
      <c r="O24" s="164"/>
    </row>
    <row r="25" customHeight="1" spans="1:15">
      <c r="A25" s="156"/>
      <c r="B25" s="157"/>
      <c r="C25" s="157"/>
      <c r="D25" s="157"/>
      <c r="E25" s="158"/>
      <c r="F25" s="158"/>
      <c r="G25" s="156"/>
      <c r="H25" s="156"/>
      <c r="I25" s="159"/>
      <c r="J25" s="159"/>
      <c r="K25" s="159"/>
      <c r="L25" s="159"/>
      <c r="M25" s="159" t="str">
        <f t="shared" si="0"/>
        <v/>
      </c>
      <c r="N25" s="159" t="str">
        <f t="shared" si="1"/>
        <v/>
      </c>
      <c r="O25" s="164"/>
    </row>
    <row r="26" customHeight="1" spans="1:15">
      <c r="A26" s="156"/>
      <c r="B26" s="157"/>
      <c r="C26" s="157"/>
      <c r="D26" s="157"/>
      <c r="E26" s="158"/>
      <c r="F26" s="158"/>
      <c r="G26" s="156"/>
      <c r="H26" s="156"/>
      <c r="I26" s="159"/>
      <c r="J26" s="159"/>
      <c r="K26" s="159"/>
      <c r="L26" s="159"/>
      <c r="M26" s="159" t="str">
        <f t="shared" si="0"/>
        <v/>
      </c>
      <c r="N26" s="159"/>
      <c r="O26" s="164"/>
    </row>
    <row r="27" customHeight="1" spans="1:15">
      <c r="A27" s="161" t="s">
        <v>295</v>
      </c>
      <c r="B27" s="227"/>
      <c r="C27" s="227"/>
      <c r="D27" s="227"/>
      <c r="E27" s="158"/>
      <c r="F27" s="158"/>
      <c r="G27" s="156"/>
      <c r="H27" s="156"/>
      <c r="I27" s="159">
        <f>SUM(I6:I26)</f>
        <v>0</v>
      </c>
      <c r="J27" s="159"/>
      <c r="K27" s="159">
        <f>SUM(K6:K26)</f>
        <v>0</v>
      </c>
      <c r="L27" s="159">
        <f>SUM(L6:L26)</f>
        <v>0</v>
      </c>
      <c r="M27" s="159" t="str">
        <f t="shared" si="0"/>
        <v/>
      </c>
      <c r="N27" s="159" t="str">
        <f>IF(K27=0,"",(L27-K27)/K27*100)</f>
        <v/>
      </c>
      <c r="O27" s="164"/>
    </row>
    <row r="28" customHeight="1" spans="1:14">
      <c r="A28" s="139" t="str">
        <f>封面!D11&amp;封面!G11</f>
        <v>产权持有单位填表人：丁旭伟</v>
      </c>
      <c r="I28" s="150"/>
      <c r="J28" s="150"/>
      <c r="K28" s="150" t="str">
        <f>"评估人员："&amp;封面!G24</f>
        <v>评估人员：</v>
      </c>
      <c r="L28" s="150"/>
      <c r="M28" s="150"/>
      <c r="N28" s="150"/>
    </row>
    <row r="29" customHeight="1" spans="1:14">
      <c r="A29" s="139" t="str">
        <f>CONCATENATE(封面!D13,封面!F13,封面!G13,封面!H13,封面!I13,封面!J13,封面!K13)</f>
        <v>填表日期：2023年11月7日</v>
      </c>
      <c r="I29" s="150"/>
      <c r="J29" s="150"/>
      <c r="K29" s="150"/>
      <c r="L29" s="150"/>
      <c r="M29" s="150"/>
      <c r="N29" s="150"/>
    </row>
  </sheetData>
  <mergeCells count="3">
    <mergeCell ref="A2:O2"/>
    <mergeCell ref="A3:O3"/>
    <mergeCell ref="A27:B27"/>
  </mergeCells>
  <hyperlinks>
    <hyperlink ref="A1" location="索引目录!E48" display="返回索引页"/>
    <hyperlink ref="B1" location="在建工程汇总!B6" display="返回"/>
  </hyperlinks>
  <printOptions horizontalCentered="1"/>
  <pageMargins left="0.354166666666667" right="0.354166666666667" top="0.786805555555556" bottom="0.786805555555556" header="1.0625" footer="0.511805555555556"/>
  <pageSetup paperSize="9" scale="78" fitToHeight="0" orientation="landscape"/>
  <headerFooter alignWithMargins="0">
    <oddHeader>&amp;R&amp;"宋体,常规"&amp;10表&amp;"Times New Roman,常规"4-11-1
&amp;"宋体,常规"共&amp;"Times New Roman,常规"&amp;N&amp;"宋体,常规"页第&amp;"Times New Roman,常规"&amp;P&amp;"宋体,常规"页</oddHeader>
  </headerFooter>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Z29"/>
  <sheetViews>
    <sheetView zoomScale="80" zoomScaleNormal="80" workbookViewId="0">
      <selection activeCell="L19" sqref="L19"/>
    </sheetView>
  </sheetViews>
  <sheetFormatPr defaultColWidth="9" defaultRowHeight="15.75" customHeight="1"/>
  <cols>
    <col min="1" max="1" width="4.66666666666667" style="139" customWidth="1"/>
    <col min="2" max="3" width="11.0833333333333" style="139" customWidth="1"/>
    <col min="4" max="4" width="10.5833333333333" style="139" customWidth="1"/>
    <col min="5" max="5" width="11.0833333333333" style="139" customWidth="1"/>
    <col min="6" max="6" width="5.08333333333333" style="140" customWidth="1"/>
    <col min="7" max="7" width="6.08333333333333" style="140" customWidth="1"/>
    <col min="8" max="9" width="9" style="139" customWidth="1" outlineLevel="1"/>
    <col min="10" max="10" width="11.1666666666667" style="139" customWidth="1" outlineLevel="1"/>
    <col min="11" max="12" width="11.6666666666667" style="139" customWidth="1" outlineLevel="1"/>
    <col min="13" max="15" width="11.6666666666667" style="139" customWidth="1"/>
    <col min="16" max="16" width="10.5" style="139" customWidth="1"/>
    <col min="17" max="17" width="9" style="139"/>
    <col min="18" max="18" width="8.5" style="139" customWidth="1"/>
    <col min="19" max="19" width="10.5833333333333" style="139" customWidth="1"/>
    <col min="20" max="20" width="9.91666666666667" style="139" customWidth="1"/>
    <col min="21" max="21" width="10.5" style="139" customWidth="1"/>
    <col min="22" max="22" width="6.16666666666667" style="139" customWidth="1"/>
    <col min="23" max="26" width="7.66666666666667" style="139" customWidth="1"/>
    <col min="27" max="16384" width="9" style="139"/>
  </cols>
  <sheetData>
    <row r="1" customHeight="1" spans="1:26">
      <c r="A1" s="142" t="s">
        <v>118</v>
      </c>
      <c r="B1" s="143" t="s">
        <v>261</v>
      </c>
      <c r="C1" s="143"/>
      <c r="D1" s="143"/>
      <c r="E1" s="143"/>
      <c r="F1" s="144"/>
      <c r="G1" s="144"/>
      <c r="H1" s="146"/>
      <c r="I1" s="146"/>
      <c r="J1" s="146"/>
      <c r="K1" s="146"/>
      <c r="L1" s="146"/>
      <c r="M1" s="146"/>
      <c r="N1" s="146"/>
      <c r="O1" s="146"/>
      <c r="P1" s="146"/>
      <c r="Q1" s="146"/>
      <c r="R1" s="146"/>
      <c r="S1" s="146"/>
      <c r="T1" s="146"/>
      <c r="U1" s="146"/>
      <c r="V1" s="146"/>
      <c r="W1" s="145"/>
      <c r="X1" s="145"/>
      <c r="Y1" s="145"/>
      <c r="Z1" s="145"/>
    </row>
    <row r="2" s="137" customFormat="1" ht="30" customHeight="1" spans="1:26">
      <c r="A2" s="148" t="s">
        <v>1360</v>
      </c>
      <c r="B2" s="149"/>
      <c r="C2" s="149"/>
      <c r="D2" s="149"/>
      <c r="E2" s="149"/>
      <c r="F2" s="149"/>
      <c r="G2" s="149"/>
      <c r="H2" s="149"/>
      <c r="I2" s="149"/>
      <c r="J2" s="149"/>
      <c r="K2" s="149"/>
      <c r="L2" s="149"/>
      <c r="M2" s="149"/>
      <c r="N2" s="149"/>
      <c r="O2" s="149"/>
      <c r="P2" s="149"/>
      <c r="Q2" s="149"/>
      <c r="R2" s="149"/>
      <c r="S2" s="149"/>
      <c r="T2" s="149"/>
      <c r="U2" s="149"/>
      <c r="V2" s="149"/>
      <c r="W2" s="149"/>
      <c r="X2" s="149"/>
      <c r="Y2" s="149"/>
      <c r="Z2" s="149"/>
    </row>
    <row r="3" ht="14.25" customHeight="1" spans="1:24">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c r="S3" s="138"/>
      <c r="T3" s="138"/>
      <c r="U3" s="138"/>
      <c r="V3" s="138"/>
      <c r="W3" s="138"/>
      <c r="X3" s="138"/>
    </row>
    <row r="4" customHeight="1" spans="1:26">
      <c r="A4" s="139" t="str">
        <f>封面!D7&amp;封面!F7</f>
        <v>产权持有人：杭州汽轮新能源有限公司</v>
      </c>
      <c r="H4" s="150"/>
      <c r="I4" s="150"/>
      <c r="J4" s="150"/>
      <c r="K4" s="150"/>
      <c r="L4" s="150"/>
      <c r="M4" s="150"/>
      <c r="N4" s="150"/>
      <c r="O4" s="150"/>
      <c r="P4" s="150"/>
      <c r="Q4" s="150"/>
      <c r="R4" s="150"/>
      <c r="S4" s="150"/>
      <c r="T4" s="150"/>
      <c r="U4" s="150"/>
      <c r="V4" s="150"/>
      <c r="W4" s="163" t="s">
        <v>120</v>
      </c>
      <c r="X4" s="163"/>
      <c r="Y4" s="163"/>
      <c r="Z4" s="163"/>
    </row>
    <row r="5" s="138" customFormat="1" customHeight="1" spans="1:26">
      <c r="A5" s="152" t="s">
        <v>183</v>
      </c>
      <c r="B5" s="152" t="s">
        <v>986</v>
      </c>
      <c r="C5" s="347" t="s">
        <v>440</v>
      </c>
      <c r="D5" s="347" t="s">
        <v>428</v>
      </c>
      <c r="E5" s="347" t="s">
        <v>426</v>
      </c>
      <c r="F5" s="287" t="s">
        <v>1361</v>
      </c>
      <c r="G5" s="287" t="s">
        <v>1362</v>
      </c>
      <c r="H5" s="154" t="s">
        <v>264</v>
      </c>
      <c r="I5" s="154"/>
      <c r="J5" s="154"/>
      <c r="K5" s="154"/>
      <c r="L5" s="342" t="s">
        <v>292</v>
      </c>
      <c r="M5" s="344" t="s">
        <v>265</v>
      </c>
      <c r="N5" s="345"/>
      <c r="O5" s="345"/>
      <c r="P5" s="346"/>
      <c r="Q5" s="170" t="s">
        <v>266</v>
      </c>
      <c r="R5" s="208"/>
      <c r="S5" s="208"/>
      <c r="T5" s="208"/>
      <c r="U5" s="154" t="s">
        <v>1161</v>
      </c>
      <c r="V5" s="154" t="s">
        <v>293</v>
      </c>
      <c r="W5" s="282" t="s">
        <v>186</v>
      </c>
      <c r="X5" s="349" t="s">
        <v>289</v>
      </c>
      <c r="Y5" s="349" t="s">
        <v>290</v>
      </c>
      <c r="Z5" s="349" t="s">
        <v>291</v>
      </c>
    </row>
    <row r="6" s="138" customFormat="1" customHeight="1" spans="1:26">
      <c r="A6" s="156"/>
      <c r="B6" s="156"/>
      <c r="C6" s="348"/>
      <c r="D6" s="348"/>
      <c r="E6" s="348"/>
      <c r="F6" s="158"/>
      <c r="G6" s="158"/>
      <c r="H6" s="170" t="s">
        <v>1363</v>
      </c>
      <c r="I6" s="170" t="s">
        <v>1364</v>
      </c>
      <c r="J6" s="170" t="s">
        <v>1365</v>
      </c>
      <c r="K6" s="170" t="s">
        <v>157</v>
      </c>
      <c r="L6" s="343"/>
      <c r="M6" s="170" t="s">
        <v>1363</v>
      </c>
      <c r="N6" s="170" t="s">
        <v>1364</v>
      </c>
      <c r="O6" s="170" t="s">
        <v>1365</v>
      </c>
      <c r="P6" s="170" t="s">
        <v>157</v>
      </c>
      <c r="Q6" s="170" t="s">
        <v>1363</v>
      </c>
      <c r="R6" s="170" t="s">
        <v>1364</v>
      </c>
      <c r="S6" s="170" t="s">
        <v>1365</v>
      </c>
      <c r="T6" s="170" t="s">
        <v>157</v>
      </c>
      <c r="U6" s="208"/>
      <c r="V6" s="208"/>
      <c r="W6" s="156"/>
      <c r="X6" s="350"/>
      <c r="Y6" s="350"/>
      <c r="Z6" s="350"/>
    </row>
    <row r="7" customHeight="1" spans="1:23">
      <c r="A7" s="156"/>
      <c r="B7" s="157"/>
      <c r="C7" s="157"/>
      <c r="D7" s="157"/>
      <c r="E7" s="157"/>
      <c r="F7" s="158"/>
      <c r="G7" s="158"/>
      <c r="H7" s="159"/>
      <c r="I7" s="159"/>
      <c r="J7" s="159"/>
      <c r="K7" s="159"/>
      <c r="L7" s="159"/>
      <c r="M7" s="159"/>
      <c r="N7" s="159"/>
      <c r="O7" s="159"/>
      <c r="P7" s="159"/>
      <c r="Q7" s="159"/>
      <c r="R7" s="159"/>
      <c r="S7" s="159"/>
      <c r="T7" s="159"/>
      <c r="U7" s="159" t="str">
        <f>IF(P7=0,"",(T7-P7))</f>
        <v/>
      </c>
      <c r="V7" s="159" t="str">
        <f>IF(P7=0,"",(T7-P7)/P7*100)</f>
        <v/>
      </c>
      <c r="W7" s="164"/>
    </row>
    <row r="8" customHeight="1" spans="1:23">
      <c r="A8" s="156"/>
      <c r="B8" s="157"/>
      <c r="C8" s="157"/>
      <c r="D8" s="157"/>
      <c r="E8" s="157"/>
      <c r="F8" s="158"/>
      <c r="G8" s="158"/>
      <c r="H8" s="159"/>
      <c r="I8" s="159"/>
      <c r="J8" s="159"/>
      <c r="K8" s="159"/>
      <c r="L8" s="159"/>
      <c r="M8" s="159"/>
      <c r="N8" s="159"/>
      <c r="O8" s="159"/>
      <c r="P8" s="159"/>
      <c r="Q8" s="159"/>
      <c r="R8" s="159"/>
      <c r="S8" s="159"/>
      <c r="T8" s="159"/>
      <c r="U8" s="159" t="str">
        <f t="shared" ref="U8:U27" si="0">IF(P8=0,"",(T8-P8))</f>
        <v/>
      </c>
      <c r="V8" s="159" t="str">
        <f t="shared" ref="V8:V25" si="1">IF(P8=0,"",(T8-P8)/P8*100)</f>
        <v/>
      </c>
      <c r="W8" s="164"/>
    </row>
    <row r="9" customHeight="1" spans="1:23">
      <c r="A9" s="156"/>
      <c r="B9" s="157"/>
      <c r="C9" s="157"/>
      <c r="D9" s="157"/>
      <c r="E9" s="157"/>
      <c r="F9" s="158"/>
      <c r="G9" s="158"/>
      <c r="H9" s="159"/>
      <c r="I9" s="159"/>
      <c r="J9" s="159"/>
      <c r="K9" s="159"/>
      <c r="L9" s="159"/>
      <c r="M9" s="159"/>
      <c r="N9" s="159"/>
      <c r="O9" s="159"/>
      <c r="P9" s="159"/>
      <c r="Q9" s="159"/>
      <c r="R9" s="159"/>
      <c r="S9" s="159"/>
      <c r="T9" s="159"/>
      <c r="U9" s="159" t="str">
        <f t="shared" si="0"/>
        <v/>
      </c>
      <c r="V9" s="159" t="str">
        <f t="shared" si="1"/>
        <v/>
      </c>
      <c r="W9" s="164"/>
    </row>
    <row r="10" customHeight="1" spans="1:23">
      <c r="A10" s="156"/>
      <c r="B10" s="157"/>
      <c r="C10" s="157"/>
      <c r="D10" s="157"/>
      <c r="E10" s="157"/>
      <c r="F10" s="158"/>
      <c r="G10" s="158"/>
      <c r="H10" s="159"/>
      <c r="I10" s="159"/>
      <c r="J10" s="159"/>
      <c r="K10" s="159"/>
      <c r="L10" s="159"/>
      <c r="M10" s="159"/>
      <c r="N10" s="159"/>
      <c r="O10" s="159"/>
      <c r="P10" s="159"/>
      <c r="Q10" s="159"/>
      <c r="R10" s="159"/>
      <c r="S10" s="159"/>
      <c r="T10" s="159"/>
      <c r="U10" s="159" t="str">
        <f t="shared" si="0"/>
        <v/>
      </c>
      <c r="V10" s="159" t="str">
        <f t="shared" si="1"/>
        <v/>
      </c>
      <c r="W10" s="164"/>
    </row>
    <row r="11" customHeight="1" spans="1:23">
      <c r="A11" s="156"/>
      <c r="B11" s="157"/>
      <c r="C11" s="157"/>
      <c r="D11" s="157"/>
      <c r="E11" s="157"/>
      <c r="F11" s="158"/>
      <c r="G11" s="158"/>
      <c r="H11" s="159"/>
      <c r="I11" s="159"/>
      <c r="J11" s="159"/>
      <c r="K11" s="159"/>
      <c r="L11" s="159"/>
      <c r="M11" s="159"/>
      <c r="N11" s="159"/>
      <c r="O11" s="159"/>
      <c r="P11" s="159"/>
      <c r="Q11" s="159"/>
      <c r="R11" s="159"/>
      <c r="S11" s="159"/>
      <c r="T11" s="159"/>
      <c r="U11" s="159" t="str">
        <f t="shared" si="0"/>
        <v/>
      </c>
      <c r="V11" s="159" t="str">
        <f t="shared" si="1"/>
        <v/>
      </c>
      <c r="W11" s="164"/>
    </row>
    <row r="12" customHeight="1" spans="1:23">
      <c r="A12" s="156"/>
      <c r="B12" s="157"/>
      <c r="C12" s="157"/>
      <c r="D12" s="157"/>
      <c r="E12" s="157"/>
      <c r="F12" s="158"/>
      <c r="G12" s="158"/>
      <c r="H12" s="159"/>
      <c r="I12" s="159"/>
      <c r="J12" s="159"/>
      <c r="K12" s="159"/>
      <c r="L12" s="159"/>
      <c r="M12" s="159"/>
      <c r="N12" s="159"/>
      <c r="O12" s="159"/>
      <c r="P12" s="159"/>
      <c r="Q12" s="159"/>
      <c r="R12" s="159"/>
      <c r="S12" s="159"/>
      <c r="T12" s="159"/>
      <c r="U12" s="159" t="str">
        <f t="shared" si="0"/>
        <v/>
      </c>
      <c r="V12" s="159" t="str">
        <f t="shared" si="1"/>
        <v/>
      </c>
      <c r="W12" s="164"/>
    </row>
    <row r="13" customHeight="1" spans="1:23">
      <c r="A13" s="156"/>
      <c r="B13" s="157"/>
      <c r="C13" s="157"/>
      <c r="D13" s="157"/>
      <c r="E13" s="157"/>
      <c r="F13" s="158"/>
      <c r="G13" s="158"/>
      <c r="H13" s="159"/>
      <c r="I13" s="159"/>
      <c r="J13" s="159"/>
      <c r="K13" s="159"/>
      <c r="L13" s="159"/>
      <c r="M13" s="159"/>
      <c r="N13" s="159"/>
      <c r="O13" s="159"/>
      <c r="P13" s="159"/>
      <c r="Q13" s="159"/>
      <c r="R13" s="159"/>
      <c r="S13" s="159"/>
      <c r="T13" s="159"/>
      <c r="U13" s="159" t="str">
        <f t="shared" si="0"/>
        <v/>
      </c>
      <c r="V13" s="159" t="str">
        <f t="shared" si="1"/>
        <v/>
      </c>
      <c r="W13" s="164"/>
    </row>
    <row r="14" customHeight="1" spans="1:23">
      <c r="A14" s="156"/>
      <c r="B14" s="157"/>
      <c r="C14" s="157"/>
      <c r="D14" s="157"/>
      <c r="E14" s="157"/>
      <c r="F14" s="158"/>
      <c r="G14" s="158"/>
      <c r="H14" s="159"/>
      <c r="I14" s="159"/>
      <c r="J14" s="159"/>
      <c r="K14" s="159"/>
      <c r="L14" s="159"/>
      <c r="M14" s="159"/>
      <c r="N14" s="159"/>
      <c r="O14" s="159"/>
      <c r="P14" s="159"/>
      <c r="Q14" s="159"/>
      <c r="R14" s="159"/>
      <c r="S14" s="159"/>
      <c r="T14" s="159"/>
      <c r="U14" s="159" t="str">
        <f t="shared" si="0"/>
        <v/>
      </c>
      <c r="V14" s="159" t="str">
        <f t="shared" si="1"/>
        <v/>
      </c>
      <c r="W14" s="164"/>
    </row>
    <row r="15" customHeight="1" spans="1:23">
      <c r="A15" s="156"/>
      <c r="B15" s="157"/>
      <c r="C15" s="157"/>
      <c r="D15" s="157"/>
      <c r="E15" s="157"/>
      <c r="F15" s="158"/>
      <c r="G15" s="158"/>
      <c r="H15" s="159"/>
      <c r="I15" s="159"/>
      <c r="J15" s="159"/>
      <c r="K15" s="159"/>
      <c r="L15" s="159"/>
      <c r="M15" s="159"/>
      <c r="N15" s="159"/>
      <c r="O15" s="159"/>
      <c r="P15" s="159"/>
      <c r="Q15" s="159"/>
      <c r="R15" s="159"/>
      <c r="S15" s="159"/>
      <c r="T15" s="159"/>
      <c r="U15" s="159" t="str">
        <f t="shared" si="0"/>
        <v/>
      </c>
      <c r="V15" s="159" t="str">
        <f t="shared" si="1"/>
        <v/>
      </c>
      <c r="W15" s="164"/>
    </row>
    <row r="16" customHeight="1" spans="1:23">
      <c r="A16" s="156"/>
      <c r="B16" s="157"/>
      <c r="C16" s="157"/>
      <c r="D16" s="157"/>
      <c r="E16" s="157"/>
      <c r="F16" s="158"/>
      <c r="G16" s="158"/>
      <c r="H16" s="159"/>
      <c r="I16" s="159"/>
      <c r="J16" s="159"/>
      <c r="K16" s="159"/>
      <c r="L16" s="159"/>
      <c r="M16" s="159"/>
      <c r="N16" s="159"/>
      <c r="O16" s="159"/>
      <c r="P16" s="159"/>
      <c r="Q16" s="159"/>
      <c r="R16" s="159"/>
      <c r="S16" s="159"/>
      <c r="T16" s="159"/>
      <c r="U16" s="159" t="str">
        <f t="shared" si="0"/>
        <v/>
      </c>
      <c r="V16" s="159" t="str">
        <f t="shared" si="1"/>
        <v/>
      </c>
      <c r="W16" s="164"/>
    </row>
    <row r="17" customHeight="1" spans="1:23">
      <c r="A17" s="156"/>
      <c r="B17" s="157"/>
      <c r="C17" s="157"/>
      <c r="D17" s="157"/>
      <c r="E17" s="157"/>
      <c r="F17" s="158"/>
      <c r="G17" s="158"/>
      <c r="H17" s="159"/>
      <c r="I17" s="159"/>
      <c r="J17" s="159"/>
      <c r="K17" s="159"/>
      <c r="L17" s="159"/>
      <c r="M17" s="159"/>
      <c r="N17" s="159"/>
      <c r="O17" s="159"/>
      <c r="P17" s="159"/>
      <c r="Q17" s="159"/>
      <c r="R17" s="159"/>
      <c r="S17" s="159"/>
      <c r="T17" s="159"/>
      <c r="U17" s="159" t="str">
        <f t="shared" si="0"/>
        <v/>
      </c>
      <c r="V17" s="159" t="str">
        <f t="shared" si="1"/>
        <v/>
      </c>
      <c r="W17" s="164"/>
    </row>
    <row r="18" customHeight="1" spans="1:23">
      <c r="A18" s="156"/>
      <c r="B18" s="157"/>
      <c r="C18" s="157"/>
      <c r="D18" s="157"/>
      <c r="E18" s="157"/>
      <c r="F18" s="158"/>
      <c r="G18" s="158"/>
      <c r="H18" s="159"/>
      <c r="I18" s="159"/>
      <c r="J18" s="159"/>
      <c r="K18" s="159"/>
      <c r="L18" s="159"/>
      <c r="M18" s="159"/>
      <c r="N18" s="159"/>
      <c r="O18" s="159"/>
      <c r="P18" s="159"/>
      <c r="Q18" s="159"/>
      <c r="R18" s="159"/>
      <c r="S18" s="159"/>
      <c r="T18" s="159"/>
      <c r="U18" s="159" t="str">
        <f t="shared" si="0"/>
        <v/>
      </c>
      <c r="V18" s="159" t="str">
        <f t="shared" si="1"/>
        <v/>
      </c>
      <c r="W18" s="164"/>
    </row>
    <row r="19" customHeight="1" spans="1:23">
      <c r="A19" s="156"/>
      <c r="B19" s="157"/>
      <c r="C19" s="157"/>
      <c r="D19" s="157"/>
      <c r="E19" s="157"/>
      <c r="F19" s="158"/>
      <c r="G19" s="158"/>
      <c r="H19" s="159"/>
      <c r="I19" s="159"/>
      <c r="J19" s="159"/>
      <c r="K19" s="159"/>
      <c r="L19" s="159"/>
      <c r="M19" s="159"/>
      <c r="N19" s="159"/>
      <c r="O19" s="159"/>
      <c r="P19" s="159"/>
      <c r="Q19" s="159"/>
      <c r="R19" s="159"/>
      <c r="S19" s="159"/>
      <c r="T19" s="159"/>
      <c r="U19" s="159" t="str">
        <f t="shared" si="0"/>
        <v/>
      </c>
      <c r="V19" s="159" t="str">
        <f t="shared" si="1"/>
        <v/>
      </c>
      <c r="W19" s="164"/>
    </row>
    <row r="20" customHeight="1" spans="1:23">
      <c r="A20" s="156"/>
      <c r="B20" s="157"/>
      <c r="C20" s="157"/>
      <c r="D20" s="157"/>
      <c r="E20" s="157"/>
      <c r="F20" s="158"/>
      <c r="G20" s="158"/>
      <c r="H20" s="159"/>
      <c r="I20" s="159"/>
      <c r="J20" s="159"/>
      <c r="K20" s="159"/>
      <c r="L20" s="159"/>
      <c r="M20" s="159"/>
      <c r="N20" s="159"/>
      <c r="O20" s="159"/>
      <c r="P20" s="159"/>
      <c r="Q20" s="159"/>
      <c r="R20" s="159"/>
      <c r="S20" s="159"/>
      <c r="T20" s="159"/>
      <c r="U20" s="159" t="str">
        <f t="shared" si="0"/>
        <v/>
      </c>
      <c r="V20" s="159" t="str">
        <f t="shared" si="1"/>
        <v/>
      </c>
      <c r="W20" s="164"/>
    </row>
    <row r="21" customHeight="1" spans="1:23">
      <c r="A21" s="156"/>
      <c r="B21" s="157"/>
      <c r="C21" s="157"/>
      <c r="D21" s="157"/>
      <c r="E21" s="157"/>
      <c r="F21" s="158"/>
      <c r="G21" s="158"/>
      <c r="H21" s="159"/>
      <c r="I21" s="159"/>
      <c r="J21" s="159"/>
      <c r="K21" s="159"/>
      <c r="L21" s="159"/>
      <c r="M21" s="159"/>
      <c r="N21" s="159"/>
      <c r="O21" s="159"/>
      <c r="P21" s="159"/>
      <c r="Q21" s="159"/>
      <c r="R21" s="159"/>
      <c r="S21" s="159"/>
      <c r="T21" s="159"/>
      <c r="U21" s="159" t="str">
        <f t="shared" si="0"/>
        <v/>
      </c>
      <c r="V21" s="159" t="str">
        <f t="shared" si="1"/>
        <v/>
      </c>
      <c r="W21" s="164"/>
    </row>
    <row r="22" customHeight="1" spans="1:23">
      <c r="A22" s="156"/>
      <c r="B22" s="157"/>
      <c r="C22" s="157"/>
      <c r="D22" s="157"/>
      <c r="E22" s="157"/>
      <c r="F22" s="158"/>
      <c r="G22" s="158"/>
      <c r="H22" s="159"/>
      <c r="I22" s="159"/>
      <c r="J22" s="159"/>
      <c r="K22" s="159"/>
      <c r="L22" s="159"/>
      <c r="M22" s="159"/>
      <c r="N22" s="159"/>
      <c r="O22" s="159"/>
      <c r="P22" s="159"/>
      <c r="Q22" s="159"/>
      <c r="R22" s="159"/>
      <c r="S22" s="159"/>
      <c r="T22" s="159"/>
      <c r="U22" s="159" t="str">
        <f t="shared" si="0"/>
        <v/>
      </c>
      <c r="V22" s="159" t="str">
        <f t="shared" si="1"/>
        <v/>
      </c>
      <c r="W22" s="164"/>
    </row>
    <row r="23" customHeight="1" spans="1:23">
      <c r="A23" s="156"/>
      <c r="B23" s="157"/>
      <c r="C23" s="157"/>
      <c r="D23" s="157"/>
      <c r="E23" s="157"/>
      <c r="F23" s="158"/>
      <c r="G23" s="158"/>
      <c r="H23" s="159"/>
      <c r="I23" s="159"/>
      <c r="J23" s="159"/>
      <c r="K23" s="159"/>
      <c r="L23" s="159"/>
      <c r="M23" s="159"/>
      <c r="N23" s="159"/>
      <c r="O23" s="159"/>
      <c r="P23" s="159"/>
      <c r="Q23" s="159"/>
      <c r="R23" s="159"/>
      <c r="S23" s="159"/>
      <c r="T23" s="159"/>
      <c r="U23" s="159" t="str">
        <f t="shared" si="0"/>
        <v/>
      </c>
      <c r="V23" s="159" t="str">
        <f t="shared" si="1"/>
        <v/>
      </c>
      <c r="W23" s="164"/>
    </row>
    <row r="24" customHeight="1" spans="1:23">
      <c r="A24" s="156"/>
      <c r="B24" s="157"/>
      <c r="C24" s="157"/>
      <c r="D24" s="157"/>
      <c r="E24" s="157"/>
      <c r="F24" s="158"/>
      <c r="G24" s="158"/>
      <c r="H24" s="159"/>
      <c r="I24" s="159"/>
      <c r="J24" s="159"/>
      <c r="K24" s="159"/>
      <c r="L24" s="159"/>
      <c r="M24" s="159"/>
      <c r="N24" s="159"/>
      <c r="O24" s="159"/>
      <c r="P24" s="159"/>
      <c r="Q24" s="159"/>
      <c r="R24" s="159"/>
      <c r="S24" s="159"/>
      <c r="T24" s="159"/>
      <c r="U24" s="159" t="str">
        <f t="shared" si="0"/>
        <v/>
      </c>
      <c r="V24" s="159" t="str">
        <f t="shared" si="1"/>
        <v/>
      </c>
      <c r="W24" s="164"/>
    </row>
    <row r="25" customHeight="1" spans="1:23">
      <c r="A25" s="156"/>
      <c r="B25" s="157"/>
      <c r="C25" s="157"/>
      <c r="D25" s="157"/>
      <c r="E25" s="157"/>
      <c r="F25" s="158"/>
      <c r="G25" s="158"/>
      <c r="H25" s="159"/>
      <c r="I25" s="159"/>
      <c r="J25" s="159"/>
      <c r="K25" s="159"/>
      <c r="L25" s="159"/>
      <c r="M25" s="159"/>
      <c r="N25" s="159"/>
      <c r="O25" s="159"/>
      <c r="P25" s="159"/>
      <c r="Q25" s="159"/>
      <c r="R25" s="159"/>
      <c r="S25" s="159"/>
      <c r="T25" s="159"/>
      <c r="U25" s="159" t="str">
        <f t="shared" si="0"/>
        <v/>
      </c>
      <c r="V25" s="159" t="str">
        <f t="shared" si="1"/>
        <v/>
      </c>
      <c r="W25" s="164"/>
    </row>
    <row r="26" customHeight="1" spans="1:23">
      <c r="A26" s="156"/>
      <c r="B26" s="157"/>
      <c r="C26" s="157"/>
      <c r="D26" s="157"/>
      <c r="E26" s="157"/>
      <c r="F26" s="158"/>
      <c r="G26" s="158"/>
      <c r="H26" s="159"/>
      <c r="I26" s="159"/>
      <c r="J26" s="159"/>
      <c r="K26" s="159"/>
      <c r="L26" s="159"/>
      <c r="M26" s="159"/>
      <c r="N26" s="159"/>
      <c r="O26" s="159"/>
      <c r="P26" s="159"/>
      <c r="Q26" s="159"/>
      <c r="R26" s="159"/>
      <c r="S26" s="159"/>
      <c r="T26" s="159"/>
      <c r="U26" s="159" t="str">
        <f t="shared" si="0"/>
        <v/>
      </c>
      <c r="V26" s="159"/>
      <c r="W26" s="164"/>
    </row>
    <row r="27" customHeight="1" spans="1:23">
      <c r="A27" s="161" t="s">
        <v>295</v>
      </c>
      <c r="B27" s="227"/>
      <c r="C27" s="227"/>
      <c r="D27" s="227"/>
      <c r="E27" s="227"/>
      <c r="F27" s="158"/>
      <c r="G27" s="158"/>
      <c r="H27" s="159"/>
      <c r="I27" s="159"/>
      <c r="J27" s="159"/>
      <c r="K27" s="159">
        <f>SUM(K7:K26)</f>
        <v>0</v>
      </c>
      <c r="L27" s="159"/>
      <c r="M27" s="159"/>
      <c r="N27" s="159"/>
      <c r="O27" s="159"/>
      <c r="P27" s="159">
        <f>SUM(P7:P26)</f>
        <v>0</v>
      </c>
      <c r="Q27" s="159"/>
      <c r="R27" s="159"/>
      <c r="S27" s="159"/>
      <c r="T27" s="159">
        <f>SUM(T7:T26)</f>
        <v>0</v>
      </c>
      <c r="U27" s="159" t="str">
        <f t="shared" si="0"/>
        <v/>
      </c>
      <c r="V27" s="159" t="str">
        <f>IF(P27=0,"",(T27-P27)/P27*100)</f>
        <v/>
      </c>
      <c r="W27" s="164"/>
    </row>
    <row r="28" customHeight="1" spans="1:22">
      <c r="A28" s="139" t="str">
        <f>封面!D11&amp;封面!G11</f>
        <v>产权持有单位填表人：丁旭伟</v>
      </c>
      <c r="H28" s="150"/>
      <c r="I28" s="150"/>
      <c r="J28" s="150"/>
      <c r="K28" s="150"/>
      <c r="L28" s="150"/>
      <c r="M28" s="150"/>
      <c r="N28" s="150"/>
      <c r="O28" s="150"/>
      <c r="P28" s="150" t="str">
        <f>"评估人员："&amp;封面!G26</f>
        <v>评估人员：</v>
      </c>
      <c r="Q28" s="150"/>
      <c r="R28" s="150"/>
      <c r="S28" s="150"/>
      <c r="T28" s="150"/>
      <c r="U28" s="150"/>
      <c r="V28" s="150"/>
    </row>
    <row r="29" customHeight="1" spans="1:22">
      <c r="A29" s="139" t="str">
        <f>CONCATENATE(封面!D13,封面!F13,封面!G13,封面!H13,封面!I13,封面!J13,封面!K13)</f>
        <v>填表日期：2023年11月7日</v>
      </c>
      <c r="H29" s="150"/>
      <c r="I29" s="150"/>
      <c r="J29" s="150"/>
      <c r="K29" s="150"/>
      <c r="L29" s="150"/>
      <c r="M29" s="150"/>
      <c r="N29" s="150"/>
      <c r="O29" s="150"/>
      <c r="P29" s="150"/>
      <c r="Q29" s="150"/>
      <c r="R29" s="150"/>
      <c r="S29" s="150"/>
      <c r="T29" s="150"/>
      <c r="U29" s="150"/>
      <c r="V29" s="150"/>
    </row>
  </sheetData>
  <mergeCells count="20">
    <mergeCell ref="A2:W2"/>
    <mergeCell ref="A3:W3"/>
    <mergeCell ref="H5:K5"/>
    <mergeCell ref="M5:P5"/>
    <mergeCell ref="Q5:T5"/>
    <mergeCell ref="A27:B27"/>
    <mergeCell ref="A5:A6"/>
    <mergeCell ref="B5:B6"/>
    <mergeCell ref="C5:C6"/>
    <mergeCell ref="D5:D6"/>
    <mergeCell ref="E5:E6"/>
    <mergeCell ref="F5:F6"/>
    <mergeCell ref="G5:G6"/>
    <mergeCell ref="L5:L6"/>
    <mergeCell ref="U5:U6"/>
    <mergeCell ref="V5:V6"/>
    <mergeCell ref="W5:W6"/>
    <mergeCell ref="X5:X6"/>
    <mergeCell ref="Y5:Y6"/>
    <mergeCell ref="Z5:Z6"/>
  </mergeCells>
  <hyperlinks>
    <hyperlink ref="A1" location="索引目录!E49" display="返回索引页"/>
    <hyperlink ref="B1" location="在建工程汇总!B7" display="返回"/>
  </hyperlinks>
  <printOptions horizontalCentered="1"/>
  <pageMargins left="0.354166666666667" right="0.354166666666667" top="0.786805555555556" bottom="0.786805555555556" header="1.02291666666667" footer="0.511805555555556"/>
  <pageSetup paperSize="9" scale="59" fitToHeight="0" orientation="landscape"/>
  <headerFooter alignWithMargins="0">
    <oddHeader>&amp;R&amp;"宋体,常规"&amp;10表&amp;"Times New Roman,常规"4-11-2
&amp;"宋体,常规"共&amp;"Times New Roman,常规"&amp;N&amp;"宋体,常规"页第&amp;"Times New Roman,常规"&amp;P&amp;"宋体,常规"页</oddHead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R29"/>
  <sheetViews>
    <sheetView zoomScale="80" zoomScaleNormal="80" workbookViewId="0">
      <selection activeCell="L19" sqref="L19"/>
    </sheetView>
  </sheetViews>
  <sheetFormatPr defaultColWidth="9" defaultRowHeight="15.75" customHeight="1"/>
  <cols>
    <col min="1" max="1" width="4" style="139" customWidth="1"/>
    <col min="2" max="2" width="14.5833333333333" style="139" customWidth="1"/>
    <col min="3" max="3" width="9" style="139"/>
    <col min="4" max="4" width="4.5" style="139" customWidth="1"/>
    <col min="5" max="5" width="10.5" style="139" customWidth="1" outlineLevel="1"/>
    <col min="6" max="6" width="8.16666666666667" style="139" customWidth="1" outlineLevel="1"/>
    <col min="7" max="8" width="13.0833333333333" style="139" customWidth="1" outlineLevel="1"/>
    <col min="9" max="9" width="11.6666666666667" style="139" customWidth="1"/>
    <col min="10" max="11" width="12.5" style="139" customWidth="1"/>
    <col min="12" max="12" width="11.6666666666667" style="139" customWidth="1"/>
    <col min="13" max="15" width="12.5" style="139" customWidth="1"/>
    <col min="16" max="16" width="7.91666666666667" style="139" customWidth="1"/>
    <col min="17" max="16384" width="9" style="139"/>
  </cols>
  <sheetData>
    <row r="1" customHeight="1" spans="1:17">
      <c r="A1" s="142" t="s">
        <v>118</v>
      </c>
      <c r="B1" s="143" t="s">
        <v>261</v>
      </c>
      <c r="C1" s="145"/>
      <c r="D1" s="145"/>
      <c r="E1" s="146"/>
      <c r="F1" s="146"/>
      <c r="G1" s="146"/>
      <c r="H1" s="146"/>
      <c r="I1" s="146"/>
      <c r="J1" s="146"/>
      <c r="K1" s="146"/>
      <c r="L1" s="146"/>
      <c r="M1" s="146"/>
      <c r="N1" s="146"/>
      <c r="O1" s="146"/>
      <c r="P1" s="146"/>
      <c r="Q1" s="145"/>
    </row>
    <row r="2" s="137" customFormat="1" ht="30" customHeight="1" spans="1:17">
      <c r="A2" s="148" t="s">
        <v>1366</v>
      </c>
      <c r="B2" s="149"/>
      <c r="C2" s="149"/>
      <c r="D2" s="149"/>
      <c r="E2" s="149"/>
      <c r="F2" s="149"/>
      <c r="G2" s="149"/>
      <c r="H2" s="149"/>
      <c r="I2" s="149"/>
      <c r="J2" s="149"/>
      <c r="K2" s="149"/>
      <c r="L2" s="149"/>
      <c r="M2" s="149"/>
      <c r="N2" s="149"/>
      <c r="O2" s="149"/>
      <c r="P2" s="149"/>
      <c r="Q2" s="149"/>
    </row>
    <row r="3" ht="14.25" customHeight="1" spans="1:17">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row>
    <row r="4" customHeight="1" spans="1:17">
      <c r="A4" s="139" t="str">
        <f>封面!D7&amp;封面!F7</f>
        <v>产权持有人：杭州汽轮新能源有限公司</v>
      </c>
      <c r="E4" s="150"/>
      <c r="F4" s="150"/>
      <c r="G4" s="150"/>
      <c r="H4" s="150"/>
      <c r="I4" s="150"/>
      <c r="J4" s="150"/>
      <c r="K4" s="150"/>
      <c r="L4" s="150"/>
      <c r="M4" s="150"/>
      <c r="N4" s="150"/>
      <c r="O4" s="150"/>
      <c r="P4" s="150"/>
      <c r="Q4" s="163" t="s">
        <v>120</v>
      </c>
    </row>
    <row r="5" s="138" customFormat="1" customHeight="1" spans="1:18">
      <c r="A5" s="152" t="s">
        <v>183</v>
      </c>
      <c r="B5" s="152" t="s">
        <v>823</v>
      </c>
      <c r="C5" s="152" t="s">
        <v>1367</v>
      </c>
      <c r="D5" s="282" t="s">
        <v>1368</v>
      </c>
      <c r="E5" s="154" t="s">
        <v>264</v>
      </c>
      <c r="F5" s="154"/>
      <c r="G5" s="154"/>
      <c r="H5" s="342" t="s">
        <v>292</v>
      </c>
      <c r="I5" s="344" t="s">
        <v>265</v>
      </c>
      <c r="J5" s="345"/>
      <c r="K5" s="346"/>
      <c r="L5" s="154" t="s">
        <v>430</v>
      </c>
      <c r="M5" s="170" t="s">
        <v>266</v>
      </c>
      <c r="N5" s="208"/>
      <c r="O5" s="154" t="s">
        <v>1161</v>
      </c>
      <c r="P5" s="154" t="s">
        <v>1369</v>
      </c>
      <c r="Q5" s="282" t="s">
        <v>186</v>
      </c>
      <c r="R5" s="231"/>
    </row>
    <row r="6" s="138" customFormat="1" customHeight="1" spans="1:17">
      <c r="A6" s="156"/>
      <c r="B6" s="156"/>
      <c r="C6" s="156"/>
      <c r="D6" s="156"/>
      <c r="E6" s="170" t="s">
        <v>428</v>
      </c>
      <c r="F6" s="170" t="s">
        <v>429</v>
      </c>
      <c r="G6" s="170" t="s">
        <v>155</v>
      </c>
      <c r="H6" s="343"/>
      <c r="I6" s="170" t="s">
        <v>428</v>
      </c>
      <c r="J6" s="170" t="s">
        <v>429</v>
      </c>
      <c r="K6" s="170" t="s">
        <v>155</v>
      </c>
      <c r="L6" s="208"/>
      <c r="M6" s="170" t="s">
        <v>429</v>
      </c>
      <c r="N6" s="170" t="s">
        <v>155</v>
      </c>
      <c r="O6" s="208"/>
      <c r="P6" s="208"/>
      <c r="Q6" s="156"/>
    </row>
    <row r="7" customHeight="1" spans="1:17">
      <c r="A7" s="156"/>
      <c r="B7" s="157"/>
      <c r="C7" s="157"/>
      <c r="D7" s="156"/>
      <c r="E7" s="159"/>
      <c r="F7" s="159"/>
      <c r="G7" s="159"/>
      <c r="H7" s="159"/>
      <c r="I7" s="159"/>
      <c r="J7" s="159"/>
      <c r="K7" s="159"/>
      <c r="L7" s="159"/>
      <c r="M7" s="159"/>
      <c r="N7" s="159"/>
      <c r="O7" s="159" t="str">
        <f>IF(K7=0,"",(N7-K7))</f>
        <v/>
      </c>
      <c r="P7" s="159" t="str">
        <f>IF(K7=0,"",(N7-K7)/K7*100)</f>
        <v/>
      </c>
      <c r="Q7" s="164"/>
    </row>
    <row r="8" customHeight="1" spans="1:17">
      <c r="A8" s="156"/>
      <c r="B8" s="157"/>
      <c r="C8" s="157"/>
      <c r="D8" s="156"/>
      <c r="E8" s="159"/>
      <c r="F8" s="159"/>
      <c r="G8" s="159"/>
      <c r="H8" s="159"/>
      <c r="I8" s="159"/>
      <c r="J8" s="159"/>
      <c r="K8" s="159"/>
      <c r="L8" s="159"/>
      <c r="M8" s="159"/>
      <c r="N8" s="159"/>
      <c r="O8" s="159" t="str">
        <f t="shared" ref="O8:O27" si="0">IF(K8=0,"",(N8-K8))</f>
        <v/>
      </c>
      <c r="P8" s="159" t="str">
        <f t="shared" ref="P8:P27" si="1">IF(K8=0,"",(N8-K8)/K8*100)</f>
        <v/>
      </c>
      <c r="Q8" s="164"/>
    </row>
    <row r="9" customHeight="1" spans="1:17">
      <c r="A9" s="156"/>
      <c r="B9" s="157"/>
      <c r="C9" s="157"/>
      <c r="D9" s="156"/>
      <c r="E9" s="159"/>
      <c r="F9" s="159"/>
      <c r="G9" s="159"/>
      <c r="H9" s="159"/>
      <c r="I9" s="159"/>
      <c r="J9" s="159"/>
      <c r="K9" s="159"/>
      <c r="L9" s="159"/>
      <c r="M9" s="159"/>
      <c r="N9" s="159"/>
      <c r="O9" s="159" t="str">
        <f t="shared" si="0"/>
        <v/>
      </c>
      <c r="P9" s="159" t="str">
        <f t="shared" si="1"/>
        <v/>
      </c>
      <c r="Q9" s="164"/>
    </row>
    <row r="10" customHeight="1" spans="1:17">
      <c r="A10" s="156"/>
      <c r="B10" s="157"/>
      <c r="C10" s="157"/>
      <c r="D10" s="156"/>
      <c r="E10" s="159"/>
      <c r="F10" s="159"/>
      <c r="G10" s="159"/>
      <c r="H10" s="159"/>
      <c r="I10" s="159"/>
      <c r="J10" s="159"/>
      <c r="K10" s="159"/>
      <c r="L10" s="159"/>
      <c r="M10" s="159"/>
      <c r="N10" s="159"/>
      <c r="O10" s="159" t="str">
        <f t="shared" si="0"/>
        <v/>
      </c>
      <c r="P10" s="159" t="str">
        <f t="shared" si="1"/>
        <v/>
      </c>
      <c r="Q10" s="164"/>
    </row>
    <row r="11" customHeight="1" spans="1:17">
      <c r="A11" s="156"/>
      <c r="B11" s="157"/>
      <c r="C11" s="157"/>
      <c r="D11" s="156"/>
      <c r="E11" s="159"/>
      <c r="F11" s="159"/>
      <c r="G11" s="159"/>
      <c r="H11" s="159"/>
      <c r="I11" s="159"/>
      <c r="J11" s="159"/>
      <c r="K11" s="159"/>
      <c r="L11" s="159"/>
      <c r="M11" s="159"/>
      <c r="N11" s="159"/>
      <c r="O11" s="159" t="str">
        <f t="shared" si="0"/>
        <v/>
      </c>
      <c r="P11" s="159" t="str">
        <f t="shared" si="1"/>
        <v/>
      </c>
      <c r="Q11" s="164"/>
    </row>
    <row r="12" customHeight="1" spans="1:17">
      <c r="A12" s="156"/>
      <c r="B12" s="157"/>
      <c r="C12" s="157"/>
      <c r="D12" s="156"/>
      <c r="E12" s="159"/>
      <c r="F12" s="159"/>
      <c r="G12" s="159"/>
      <c r="H12" s="159"/>
      <c r="I12" s="159"/>
      <c r="J12" s="159"/>
      <c r="K12" s="159"/>
      <c r="L12" s="159"/>
      <c r="M12" s="159"/>
      <c r="N12" s="159"/>
      <c r="O12" s="159" t="str">
        <f t="shared" si="0"/>
        <v/>
      </c>
      <c r="P12" s="159" t="str">
        <f t="shared" si="1"/>
        <v/>
      </c>
      <c r="Q12" s="164"/>
    </row>
    <row r="13" customHeight="1" spans="1:17">
      <c r="A13" s="156"/>
      <c r="B13" s="157"/>
      <c r="C13" s="157"/>
      <c r="D13" s="156"/>
      <c r="E13" s="159"/>
      <c r="F13" s="159"/>
      <c r="G13" s="159"/>
      <c r="H13" s="159"/>
      <c r="I13" s="159"/>
      <c r="J13" s="159"/>
      <c r="K13" s="159"/>
      <c r="L13" s="159"/>
      <c r="M13" s="159"/>
      <c r="N13" s="159"/>
      <c r="O13" s="159" t="str">
        <f t="shared" si="0"/>
        <v/>
      </c>
      <c r="P13" s="159" t="str">
        <f t="shared" si="1"/>
        <v/>
      </c>
      <c r="Q13" s="164"/>
    </row>
    <row r="14" customHeight="1" spans="1:17">
      <c r="A14" s="156"/>
      <c r="B14" s="157"/>
      <c r="C14" s="157"/>
      <c r="D14" s="156"/>
      <c r="E14" s="159"/>
      <c r="F14" s="159"/>
      <c r="G14" s="159"/>
      <c r="H14" s="159"/>
      <c r="I14" s="159"/>
      <c r="J14" s="159"/>
      <c r="K14" s="159"/>
      <c r="L14" s="159"/>
      <c r="M14" s="159"/>
      <c r="N14" s="159"/>
      <c r="O14" s="159" t="str">
        <f t="shared" si="0"/>
        <v/>
      </c>
      <c r="P14" s="159" t="str">
        <f t="shared" si="1"/>
        <v/>
      </c>
      <c r="Q14" s="164"/>
    </row>
    <row r="15" customHeight="1" spans="1:17">
      <c r="A15" s="156"/>
      <c r="B15" s="157"/>
      <c r="C15" s="157"/>
      <c r="D15" s="156"/>
      <c r="E15" s="159"/>
      <c r="F15" s="159"/>
      <c r="G15" s="159"/>
      <c r="H15" s="159"/>
      <c r="I15" s="159"/>
      <c r="J15" s="159"/>
      <c r="K15" s="159"/>
      <c r="L15" s="159"/>
      <c r="M15" s="159"/>
      <c r="N15" s="159"/>
      <c r="O15" s="159" t="str">
        <f t="shared" si="0"/>
        <v/>
      </c>
      <c r="P15" s="159" t="str">
        <f t="shared" si="1"/>
        <v/>
      </c>
      <c r="Q15" s="164"/>
    </row>
    <row r="16" customHeight="1" spans="1:17">
      <c r="A16" s="156"/>
      <c r="B16" s="157"/>
      <c r="C16" s="157"/>
      <c r="D16" s="156"/>
      <c r="E16" s="159"/>
      <c r="F16" s="159"/>
      <c r="G16" s="159"/>
      <c r="H16" s="159"/>
      <c r="I16" s="159"/>
      <c r="J16" s="159"/>
      <c r="K16" s="159"/>
      <c r="L16" s="159"/>
      <c r="M16" s="159"/>
      <c r="N16" s="159"/>
      <c r="O16" s="159" t="str">
        <f t="shared" si="0"/>
        <v/>
      </c>
      <c r="P16" s="159" t="str">
        <f t="shared" si="1"/>
        <v/>
      </c>
      <c r="Q16" s="164"/>
    </row>
    <row r="17" customHeight="1" spans="1:17">
      <c r="A17" s="156"/>
      <c r="B17" s="157"/>
      <c r="C17" s="157"/>
      <c r="D17" s="156"/>
      <c r="E17" s="159"/>
      <c r="F17" s="159"/>
      <c r="G17" s="159"/>
      <c r="H17" s="159"/>
      <c r="I17" s="159"/>
      <c r="J17" s="159"/>
      <c r="K17" s="159"/>
      <c r="L17" s="159"/>
      <c r="M17" s="159"/>
      <c r="N17" s="159"/>
      <c r="O17" s="159" t="str">
        <f t="shared" si="0"/>
        <v/>
      </c>
      <c r="P17" s="159" t="str">
        <f t="shared" si="1"/>
        <v/>
      </c>
      <c r="Q17" s="164"/>
    </row>
    <row r="18" customHeight="1" spans="1:17">
      <c r="A18" s="156"/>
      <c r="B18" s="157"/>
      <c r="C18" s="157"/>
      <c r="D18" s="156"/>
      <c r="E18" s="159"/>
      <c r="F18" s="159"/>
      <c r="G18" s="159"/>
      <c r="H18" s="159"/>
      <c r="I18" s="159"/>
      <c r="J18" s="159"/>
      <c r="K18" s="159"/>
      <c r="L18" s="159"/>
      <c r="M18" s="159"/>
      <c r="N18" s="159"/>
      <c r="O18" s="159" t="str">
        <f t="shared" si="0"/>
        <v/>
      </c>
      <c r="P18" s="159" t="str">
        <f t="shared" si="1"/>
        <v/>
      </c>
      <c r="Q18" s="164"/>
    </row>
    <row r="19" customHeight="1" spans="1:17">
      <c r="A19" s="156"/>
      <c r="B19" s="157"/>
      <c r="C19" s="157"/>
      <c r="D19" s="156"/>
      <c r="E19" s="159"/>
      <c r="F19" s="159"/>
      <c r="G19" s="159"/>
      <c r="H19" s="159"/>
      <c r="I19" s="159"/>
      <c r="J19" s="159"/>
      <c r="K19" s="159"/>
      <c r="L19" s="159"/>
      <c r="M19" s="159"/>
      <c r="N19" s="159"/>
      <c r="O19" s="159" t="str">
        <f t="shared" si="0"/>
        <v/>
      </c>
      <c r="P19" s="159" t="str">
        <f t="shared" si="1"/>
        <v/>
      </c>
      <c r="Q19" s="164"/>
    </row>
    <row r="20" customHeight="1" spans="1:17">
      <c r="A20" s="156"/>
      <c r="B20" s="157"/>
      <c r="C20" s="157"/>
      <c r="D20" s="156"/>
      <c r="E20" s="159"/>
      <c r="F20" s="159"/>
      <c r="G20" s="159"/>
      <c r="H20" s="159"/>
      <c r="I20" s="159"/>
      <c r="J20" s="159"/>
      <c r="K20" s="159"/>
      <c r="L20" s="159"/>
      <c r="M20" s="159"/>
      <c r="N20" s="159"/>
      <c r="O20" s="159" t="str">
        <f t="shared" si="0"/>
        <v/>
      </c>
      <c r="P20" s="159" t="str">
        <f t="shared" si="1"/>
        <v/>
      </c>
      <c r="Q20" s="164"/>
    </row>
    <row r="21" customHeight="1" spans="1:17">
      <c r="A21" s="156"/>
      <c r="B21" s="157"/>
      <c r="C21" s="157"/>
      <c r="D21" s="156"/>
      <c r="E21" s="159"/>
      <c r="F21" s="159"/>
      <c r="G21" s="159"/>
      <c r="H21" s="159"/>
      <c r="I21" s="159"/>
      <c r="J21" s="159"/>
      <c r="K21" s="159"/>
      <c r="L21" s="159"/>
      <c r="M21" s="159"/>
      <c r="N21" s="159"/>
      <c r="O21" s="159" t="str">
        <f t="shared" si="0"/>
        <v/>
      </c>
      <c r="P21" s="159" t="str">
        <f t="shared" si="1"/>
        <v/>
      </c>
      <c r="Q21" s="164"/>
    </row>
    <row r="22" customHeight="1" spans="1:17">
      <c r="A22" s="156"/>
      <c r="B22" s="157"/>
      <c r="C22" s="157"/>
      <c r="D22" s="156"/>
      <c r="E22" s="159"/>
      <c r="F22" s="159"/>
      <c r="G22" s="159"/>
      <c r="H22" s="159"/>
      <c r="I22" s="159"/>
      <c r="J22" s="159"/>
      <c r="K22" s="159"/>
      <c r="L22" s="159"/>
      <c r="M22" s="159"/>
      <c r="N22" s="159"/>
      <c r="O22" s="159" t="str">
        <f t="shared" si="0"/>
        <v/>
      </c>
      <c r="P22" s="159" t="str">
        <f t="shared" si="1"/>
        <v/>
      </c>
      <c r="Q22" s="164"/>
    </row>
    <row r="23" customHeight="1" spans="1:17">
      <c r="A23" s="156"/>
      <c r="B23" s="157"/>
      <c r="C23" s="157"/>
      <c r="D23" s="156"/>
      <c r="E23" s="159"/>
      <c r="F23" s="159"/>
      <c r="G23" s="159"/>
      <c r="H23" s="159"/>
      <c r="I23" s="159"/>
      <c r="J23" s="159"/>
      <c r="K23" s="159"/>
      <c r="L23" s="159"/>
      <c r="M23" s="159"/>
      <c r="N23" s="159"/>
      <c r="O23" s="159" t="str">
        <f t="shared" si="0"/>
        <v/>
      </c>
      <c r="P23" s="159" t="str">
        <f t="shared" si="1"/>
        <v/>
      </c>
      <c r="Q23" s="164"/>
    </row>
    <row r="24" customHeight="1" spans="1:17">
      <c r="A24" s="156"/>
      <c r="B24" s="157"/>
      <c r="C24" s="157"/>
      <c r="D24" s="156"/>
      <c r="E24" s="159"/>
      <c r="F24" s="159"/>
      <c r="G24" s="159"/>
      <c r="H24" s="159"/>
      <c r="I24" s="159"/>
      <c r="J24" s="159"/>
      <c r="K24" s="159"/>
      <c r="L24" s="159"/>
      <c r="M24" s="159"/>
      <c r="N24" s="159"/>
      <c r="O24" s="159" t="str">
        <f t="shared" si="0"/>
        <v/>
      </c>
      <c r="P24" s="159" t="str">
        <f t="shared" si="1"/>
        <v/>
      </c>
      <c r="Q24" s="164"/>
    </row>
    <row r="25" customHeight="1" spans="1:17">
      <c r="A25" s="161" t="s">
        <v>337</v>
      </c>
      <c r="B25" s="227"/>
      <c r="C25" s="157"/>
      <c r="D25" s="156"/>
      <c r="E25" s="159"/>
      <c r="F25" s="159"/>
      <c r="G25" s="159">
        <f>SUM(G7:G24)</f>
        <v>0</v>
      </c>
      <c r="H25" s="159"/>
      <c r="I25" s="159"/>
      <c r="J25" s="159"/>
      <c r="K25" s="159">
        <f>SUM(K7:K24)</f>
        <v>0</v>
      </c>
      <c r="L25" s="159"/>
      <c r="M25" s="159"/>
      <c r="N25" s="159">
        <f>SUM(N7:N24)</f>
        <v>0</v>
      </c>
      <c r="O25" s="159" t="str">
        <f t="shared" si="0"/>
        <v/>
      </c>
      <c r="P25" s="159" t="str">
        <f t="shared" si="1"/>
        <v/>
      </c>
      <c r="Q25" s="164"/>
    </row>
    <row r="26" customHeight="1" spans="1:17">
      <c r="A26" s="161" t="s">
        <v>1370</v>
      </c>
      <c r="B26" s="162"/>
      <c r="C26" s="157"/>
      <c r="D26" s="156"/>
      <c r="E26" s="159"/>
      <c r="F26" s="159"/>
      <c r="G26" s="159"/>
      <c r="H26" s="159"/>
      <c r="I26" s="159"/>
      <c r="J26" s="159"/>
      <c r="K26" s="159">
        <f>G26</f>
        <v>0</v>
      </c>
      <c r="L26" s="159"/>
      <c r="M26" s="159"/>
      <c r="N26" s="159">
        <v>0</v>
      </c>
      <c r="O26" s="159" t="str">
        <f t="shared" si="0"/>
        <v/>
      </c>
      <c r="P26" s="159" t="str">
        <f t="shared" si="1"/>
        <v/>
      </c>
      <c r="Q26" s="164"/>
    </row>
    <row r="27" customHeight="1" spans="1:17">
      <c r="A27" s="161" t="s">
        <v>353</v>
      </c>
      <c r="B27" s="227"/>
      <c r="C27" s="162"/>
      <c r="D27" s="164"/>
      <c r="E27" s="159"/>
      <c r="F27" s="159"/>
      <c r="G27" s="159">
        <f>G25-G26</f>
        <v>0</v>
      </c>
      <c r="H27" s="159"/>
      <c r="I27" s="159"/>
      <c r="J27" s="159"/>
      <c r="K27" s="159">
        <f>K25-K26</f>
        <v>0</v>
      </c>
      <c r="L27" s="159"/>
      <c r="M27" s="159"/>
      <c r="N27" s="159">
        <f>N25-N26</f>
        <v>0</v>
      </c>
      <c r="O27" s="159" t="str">
        <f t="shared" si="0"/>
        <v/>
      </c>
      <c r="P27" s="159" t="str">
        <f t="shared" si="1"/>
        <v/>
      </c>
      <c r="Q27" s="164"/>
    </row>
    <row r="28" customHeight="1" spans="1:16">
      <c r="A28" s="139" t="str">
        <f>封面!D11&amp;封面!G11</f>
        <v>产权持有单位填表人：丁旭伟</v>
      </c>
      <c r="E28" s="150"/>
      <c r="F28" s="150"/>
      <c r="G28" s="150"/>
      <c r="H28" s="150"/>
      <c r="I28" s="150"/>
      <c r="J28" s="150"/>
      <c r="K28" s="150"/>
      <c r="L28" s="150" t="str">
        <f>"评估人员："&amp;封面!G20</f>
        <v>评估人员：江宛烨</v>
      </c>
      <c r="M28" s="150"/>
      <c r="N28" s="150"/>
      <c r="O28" s="150"/>
      <c r="P28" s="150"/>
    </row>
    <row r="29" customHeight="1" spans="1:16">
      <c r="A29" s="139" t="str">
        <f>CONCATENATE(封面!D13,封面!F13,封面!G13,封面!H13,封面!I13,封面!J13,封面!K13)</f>
        <v>填表日期：2023年11月7日</v>
      </c>
      <c r="E29" s="150"/>
      <c r="F29" s="150"/>
      <c r="G29" s="150"/>
      <c r="H29" s="150"/>
      <c r="I29" s="150"/>
      <c r="J29" s="150"/>
      <c r="K29" s="150"/>
      <c r="L29" s="150"/>
      <c r="M29" s="150"/>
      <c r="N29" s="150"/>
      <c r="O29" s="150"/>
      <c r="P29" s="150"/>
    </row>
  </sheetData>
  <mergeCells count="17">
    <mergeCell ref="A2:Q2"/>
    <mergeCell ref="A3:Q3"/>
    <mergeCell ref="E5:G5"/>
    <mergeCell ref="I5:K5"/>
    <mergeCell ref="M5:N5"/>
    <mergeCell ref="A25:B25"/>
    <mergeCell ref="A26:B26"/>
    <mergeCell ref="A27:B27"/>
    <mergeCell ref="A5:A6"/>
    <mergeCell ref="B5:B6"/>
    <mergeCell ref="C5:C6"/>
    <mergeCell ref="D5:D6"/>
    <mergeCell ref="H5:H6"/>
    <mergeCell ref="L5:L6"/>
    <mergeCell ref="O5:O6"/>
    <mergeCell ref="P5:P6"/>
    <mergeCell ref="Q5:Q6"/>
  </mergeCells>
  <hyperlinks>
    <hyperlink ref="A1" location="索引目录!D44" display="返回索引页"/>
    <hyperlink ref="B1" location="固定资产汇总!B22" display="返回"/>
  </hyperlinks>
  <printOptions horizontalCentered="1"/>
  <pageMargins left="0.354166666666667" right="0.354166666666667" top="0.786805555555556" bottom="0.786805555555556" header="1.0625" footer="0.511805555555556"/>
  <pageSetup paperSize="9" scale="73" fitToHeight="0" orientation="landscape"/>
  <headerFooter alignWithMargins="0">
    <oddHeader>&amp;R&amp;"宋体,常规"&amp;10表&amp;"Times New Roman,常规"4-11-1
&amp;"宋体,常规"共&amp;"Times New Roman,常规"&amp;N&amp;"宋体,常规"页第&amp;"Times New Roman,常规"&amp;P&amp;"宋体,常规"页</oddHeader>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R29"/>
  <sheetViews>
    <sheetView zoomScale="80" zoomScaleNormal="80" workbookViewId="0">
      <selection activeCell="L19" sqref="L19"/>
    </sheetView>
  </sheetViews>
  <sheetFormatPr defaultColWidth="9" defaultRowHeight="15.75" customHeight="1"/>
  <cols>
    <col min="1" max="1" width="4.16666666666667" style="139" customWidth="1"/>
    <col min="2" max="2" width="9.66666666666667" style="139" customWidth="1"/>
    <col min="3" max="3" width="11.1666666666667" style="139" customWidth="1"/>
    <col min="4" max="4" width="8" style="139" customWidth="1" outlineLevel="1"/>
    <col min="5" max="5" width="7.66666666666667" style="139" customWidth="1"/>
    <col min="6" max="6" width="5.16666666666667" style="139" customWidth="1"/>
    <col min="7" max="7" width="7.5" style="139" customWidth="1"/>
    <col min="8" max="11" width="11" style="139" customWidth="1" outlineLevel="1"/>
    <col min="12" max="14" width="13.6666666666667" style="139" customWidth="1"/>
    <col min="15" max="15" width="7" style="139" customWidth="1"/>
    <col min="16" max="16" width="13.6666666666667" style="139" customWidth="1"/>
    <col min="17" max="17" width="5.66666666666667" style="139" customWidth="1"/>
    <col min="18" max="18" width="7.08333333333333" style="139" customWidth="1"/>
    <col min="19" max="16384" width="9" style="139"/>
  </cols>
  <sheetData>
    <row r="1" customHeight="1" spans="1:18">
      <c r="A1" s="142" t="s">
        <v>118</v>
      </c>
      <c r="B1" s="143" t="s">
        <v>261</v>
      </c>
      <c r="C1" s="145"/>
      <c r="D1" s="145"/>
      <c r="E1" s="145"/>
      <c r="F1" s="145"/>
      <c r="G1" s="145"/>
      <c r="H1" s="146"/>
      <c r="I1" s="146"/>
      <c r="J1" s="146"/>
      <c r="K1" s="146"/>
      <c r="L1" s="146"/>
      <c r="M1" s="146"/>
      <c r="N1" s="146"/>
      <c r="O1" s="146"/>
      <c r="P1" s="146"/>
      <c r="Q1" s="146"/>
      <c r="R1" s="145"/>
    </row>
    <row r="2" s="137" customFormat="1" ht="30" customHeight="1" spans="1:18">
      <c r="A2" s="148" t="s">
        <v>1371</v>
      </c>
      <c r="B2" s="149"/>
      <c r="C2" s="149"/>
      <c r="D2" s="149"/>
      <c r="E2" s="149"/>
      <c r="F2" s="149"/>
      <c r="G2" s="149"/>
      <c r="H2" s="149"/>
      <c r="I2" s="149"/>
      <c r="J2" s="149"/>
      <c r="K2" s="149"/>
      <c r="L2" s="149"/>
      <c r="M2" s="149"/>
      <c r="N2" s="149"/>
      <c r="O2" s="149"/>
      <c r="P2" s="149"/>
      <c r="Q2" s="149"/>
      <c r="R2" s="149"/>
    </row>
    <row r="3" ht="14.25" customHeight="1" spans="1:18">
      <c r="A3" s="138" t="str">
        <f>CONCATENATE(封面!D9,封面!F9,封面!G9,封面!H9,封面!I9,封面!J9,封面!K9)</f>
        <v>评估基准日：2023年9月30日</v>
      </c>
      <c r="B3" s="138"/>
      <c r="C3" s="138"/>
      <c r="D3" s="138"/>
      <c r="E3" s="138"/>
      <c r="F3" s="138"/>
      <c r="G3" s="138"/>
      <c r="H3" s="138"/>
      <c r="I3" s="138"/>
      <c r="J3" s="138"/>
      <c r="K3" s="138"/>
      <c r="L3" s="138"/>
      <c r="M3" s="138"/>
      <c r="N3" s="138"/>
      <c r="O3" s="138"/>
      <c r="P3" s="138"/>
      <c r="Q3" s="138"/>
      <c r="R3" s="138"/>
    </row>
    <row r="4" customHeight="1" spans="1:18">
      <c r="A4" s="139" t="str">
        <f>封面!D7&amp;封面!F7</f>
        <v>产权持有人：杭州汽轮新能源有限公司</v>
      </c>
      <c r="H4" s="150"/>
      <c r="I4" s="150"/>
      <c r="J4" s="150"/>
      <c r="K4" s="150"/>
      <c r="L4" s="150"/>
      <c r="M4" s="150"/>
      <c r="N4" s="150"/>
      <c r="O4" s="150"/>
      <c r="P4" s="150"/>
      <c r="Q4" s="150"/>
      <c r="R4" s="163" t="s">
        <v>120</v>
      </c>
    </row>
    <row r="5" s="138" customFormat="1" customHeight="1" spans="1:18">
      <c r="A5" s="152" t="s">
        <v>183</v>
      </c>
      <c r="B5" s="152" t="s">
        <v>1372</v>
      </c>
      <c r="C5" s="282" t="s">
        <v>1373</v>
      </c>
      <c r="D5" s="334" t="s">
        <v>1199</v>
      </c>
      <c r="E5" s="282" t="s">
        <v>426</v>
      </c>
      <c r="F5" s="282" t="s">
        <v>428</v>
      </c>
      <c r="G5" s="282" t="s">
        <v>1311</v>
      </c>
      <c r="H5" s="338" t="s">
        <v>264</v>
      </c>
      <c r="I5" s="339"/>
      <c r="J5" s="340" t="s">
        <v>292</v>
      </c>
      <c r="K5" s="341"/>
      <c r="L5" s="170" t="s">
        <v>265</v>
      </c>
      <c r="M5" s="208"/>
      <c r="N5" s="170" t="s">
        <v>266</v>
      </c>
      <c r="O5" s="208"/>
      <c r="P5" s="208"/>
      <c r="Q5" s="154" t="s">
        <v>293</v>
      </c>
      <c r="R5" s="282" t="s">
        <v>186</v>
      </c>
    </row>
    <row r="6" s="138" customFormat="1" customHeight="1" spans="1:18">
      <c r="A6" s="156"/>
      <c r="B6" s="156"/>
      <c r="C6" s="156"/>
      <c r="D6" s="335"/>
      <c r="E6" s="156"/>
      <c r="F6" s="156"/>
      <c r="G6" s="156"/>
      <c r="H6" s="170" t="s">
        <v>1153</v>
      </c>
      <c r="I6" s="170" t="s">
        <v>1154</v>
      </c>
      <c r="J6" s="170" t="s">
        <v>1153</v>
      </c>
      <c r="K6" s="170" t="s">
        <v>1154</v>
      </c>
      <c r="L6" s="170" t="s">
        <v>1153</v>
      </c>
      <c r="M6" s="170" t="s">
        <v>1154</v>
      </c>
      <c r="N6" s="170" t="s">
        <v>1153</v>
      </c>
      <c r="O6" s="170" t="s">
        <v>1014</v>
      </c>
      <c r="P6" s="170" t="s">
        <v>1154</v>
      </c>
      <c r="Q6" s="208"/>
      <c r="R6" s="156"/>
    </row>
    <row r="7" customHeight="1" spans="1:18">
      <c r="A7" s="156"/>
      <c r="B7" s="157"/>
      <c r="C7" s="157"/>
      <c r="D7" s="336"/>
      <c r="E7" s="156"/>
      <c r="F7" s="156"/>
      <c r="G7" s="156"/>
      <c r="H7" s="159"/>
      <c r="I7" s="159"/>
      <c r="J7" s="159"/>
      <c r="K7" s="159"/>
      <c r="L7" s="159"/>
      <c r="M7" s="159"/>
      <c r="N7" s="159"/>
      <c r="O7" s="208"/>
      <c r="P7" s="159">
        <f t="shared" ref="P7:P24" si="0">ROUND(N7*O7/100,0)</f>
        <v>0</v>
      </c>
      <c r="Q7" s="159" t="str">
        <f>IF(M7=0,"",(P7-M7)/M7*100)</f>
        <v/>
      </c>
      <c r="R7" s="164"/>
    </row>
    <row r="8" customHeight="1" spans="1:18">
      <c r="A8" s="156"/>
      <c r="B8" s="157"/>
      <c r="C8" s="157"/>
      <c r="D8" s="336"/>
      <c r="E8" s="156"/>
      <c r="F8" s="156"/>
      <c r="G8" s="156"/>
      <c r="H8" s="159"/>
      <c r="I8" s="159"/>
      <c r="J8" s="159"/>
      <c r="K8" s="159"/>
      <c r="L8" s="159"/>
      <c r="M8" s="159"/>
      <c r="N8" s="159"/>
      <c r="O8" s="208"/>
      <c r="P8" s="159">
        <f t="shared" si="0"/>
        <v>0</v>
      </c>
      <c r="Q8" s="159" t="str">
        <f>IF(M8=0,"",(P8-M8)/M8*100)</f>
        <v/>
      </c>
      <c r="R8" s="164"/>
    </row>
    <row r="9" customHeight="1" spans="1:18">
      <c r="A9" s="156"/>
      <c r="B9" s="157"/>
      <c r="C9" s="157"/>
      <c r="D9" s="336"/>
      <c r="E9" s="156"/>
      <c r="F9" s="156"/>
      <c r="G9" s="156"/>
      <c r="H9" s="159"/>
      <c r="I9" s="159"/>
      <c r="J9" s="159"/>
      <c r="K9" s="159"/>
      <c r="L9" s="159"/>
      <c r="M9" s="159"/>
      <c r="N9" s="159"/>
      <c r="O9" s="208"/>
      <c r="P9" s="159">
        <f t="shared" si="0"/>
        <v>0</v>
      </c>
      <c r="Q9" s="159" t="str">
        <f t="shared" ref="Q9:Q27" si="1">IF(M9=0,"",(P9-M9)/M9*100)</f>
        <v/>
      </c>
      <c r="R9" s="164"/>
    </row>
    <row r="10" customHeight="1" spans="1:18">
      <c r="A10" s="156"/>
      <c r="B10" s="157"/>
      <c r="C10" s="157"/>
      <c r="D10" s="336"/>
      <c r="E10" s="156"/>
      <c r="F10" s="156"/>
      <c r="G10" s="156"/>
      <c r="H10" s="159"/>
      <c r="I10" s="159"/>
      <c r="J10" s="159"/>
      <c r="K10" s="159"/>
      <c r="L10" s="159"/>
      <c r="M10" s="159"/>
      <c r="N10" s="159"/>
      <c r="O10" s="208"/>
      <c r="P10" s="159">
        <f t="shared" si="0"/>
        <v>0</v>
      </c>
      <c r="Q10" s="159" t="str">
        <f t="shared" si="1"/>
        <v/>
      </c>
      <c r="R10" s="164"/>
    </row>
    <row r="11" customHeight="1" spans="1:18">
      <c r="A11" s="156"/>
      <c r="B11" s="157"/>
      <c r="C11" s="157"/>
      <c r="D11" s="336"/>
      <c r="E11" s="156"/>
      <c r="F11" s="156"/>
      <c r="G11" s="156"/>
      <c r="H11" s="159"/>
      <c r="I11" s="159"/>
      <c r="J11" s="159"/>
      <c r="K11" s="159"/>
      <c r="L11" s="159"/>
      <c r="M11" s="159"/>
      <c r="N11" s="159"/>
      <c r="O11" s="208"/>
      <c r="P11" s="159">
        <f t="shared" si="0"/>
        <v>0</v>
      </c>
      <c r="Q11" s="159" t="str">
        <f t="shared" si="1"/>
        <v/>
      </c>
      <c r="R11" s="164"/>
    </row>
    <row r="12" customHeight="1" spans="1:18">
      <c r="A12" s="156"/>
      <c r="B12" s="157"/>
      <c r="C12" s="157"/>
      <c r="D12" s="336"/>
      <c r="E12" s="156"/>
      <c r="F12" s="156"/>
      <c r="G12" s="156"/>
      <c r="H12" s="159"/>
      <c r="I12" s="159"/>
      <c r="J12" s="159"/>
      <c r="K12" s="159"/>
      <c r="L12" s="159"/>
      <c r="M12" s="159"/>
      <c r="N12" s="159"/>
      <c r="O12" s="208"/>
      <c r="P12" s="159">
        <f t="shared" si="0"/>
        <v>0</v>
      </c>
      <c r="Q12" s="159" t="str">
        <f t="shared" si="1"/>
        <v/>
      </c>
      <c r="R12" s="164"/>
    </row>
    <row r="13" customHeight="1" spans="1:18">
      <c r="A13" s="156"/>
      <c r="B13" s="157"/>
      <c r="C13" s="157"/>
      <c r="D13" s="336"/>
      <c r="E13" s="156"/>
      <c r="F13" s="156"/>
      <c r="G13" s="156"/>
      <c r="H13" s="159"/>
      <c r="I13" s="159"/>
      <c r="J13" s="159"/>
      <c r="K13" s="159"/>
      <c r="L13" s="159"/>
      <c r="M13" s="159"/>
      <c r="N13" s="159"/>
      <c r="O13" s="208"/>
      <c r="P13" s="159">
        <f t="shared" si="0"/>
        <v>0</v>
      </c>
      <c r="Q13" s="159" t="str">
        <f t="shared" si="1"/>
        <v/>
      </c>
      <c r="R13" s="164"/>
    </row>
    <row r="14" customHeight="1" spans="1:18">
      <c r="A14" s="156"/>
      <c r="B14" s="157"/>
      <c r="C14" s="157"/>
      <c r="D14" s="336"/>
      <c r="E14" s="156"/>
      <c r="F14" s="156"/>
      <c r="G14" s="156"/>
      <c r="H14" s="159"/>
      <c r="I14" s="159"/>
      <c r="J14" s="159"/>
      <c r="K14" s="159"/>
      <c r="L14" s="159"/>
      <c r="M14" s="159"/>
      <c r="N14" s="159"/>
      <c r="O14" s="208"/>
      <c r="P14" s="159">
        <f t="shared" si="0"/>
        <v>0</v>
      </c>
      <c r="Q14" s="159" t="str">
        <f t="shared" si="1"/>
        <v/>
      </c>
      <c r="R14" s="164"/>
    </row>
    <row r="15" customHeight="1" spans="1:18">
      <c r="A15" s="156"/>
      <c r="B15" s="157"/>
      <c r="C15" s="157"/>
      <c r="D15" s="336"/>
      <c r="E15" s="156"/>
      <c r="F15" s="156"/>
      <c r="G15" s="156"/>
      <c r="H15" s="159"/>
      <c r="I15" s="159"/>
      <c r="J15" s="159"/>
      <c r="K15" s="159"/>
      <c r="L15" s="159"/>
      <c r="M15" s="159"/>
      <c r="N15" s="159"/>
      <c r="O15" s="208"/>
      <c r="P15" s="159">
        <f t="shared" si="0"/>
        <v>0</v>
      </c>
      <c r="Q15" s="159" t="str">
        <f t="shared" si="1"/>
        <v/>
      </c>
      <c r="R15" s="164"/>
    </row>
    <row r="16" customHeight="1" spans="1:18">
      <c r="A16" s="156"/>
      <c r="B16" s="157"/>
      <c r="C16" s="157"/>
      <c r="D16" s="336"/>
      <c r="E16" s="156"/>
      <c r="F16" s="156"/>
      <c r="G16" s="156"/>
      <c r="H16" s="159"/>
      <c r="I16" s="159"/>
      <c r="J16" s="159"/>
      <c r="K16" s="159"/>
      <c r="L16" s="159"/>
      <c r="M16" s="159"/>
      <c r="N16" s="159"/>
      <c r="O16" s="208"/>
      <c r="P16" s="159">
        <f t="shared" si="0"/>
        <v>0</v>
      </c>
      <c r="Q16" s="159" t="str">
        <f t="shared" si="1"/>
        <v/>
      </c>
      <c r="R16" s="164"/>
    </row>
    <row r="17" customHeight="1" spans="1:18">
      <c r="A17" s="156"/>
      <c r="B17" s="157"/>
      <c r="C17" s="157"/>
      <c r="D17" s="336"/>
      <c r="E17" s="156"/>
      <c r="F17" s="156"/>
      <c r="G17" s="156"/>
      <c r="H17" s="159"/>
      <c r="I17" s="159"/>
      <c r="J17" s="159"/>
      <c r="K17" s="159"/>
      <c r="L17" s="159"/>
      <c r="M17" s="159"/>
      <c r="N17" s="159"/>
      <c r="O17" s="208"/>
      <c r="P17" s="159">
        <f t="shared" si="0"/>
        <v>0</v>
      </c>
      <c r="Q17" s="159" t="str">
        <f t="shared" si="1"/>
        <v/>
      </c>
      <c r="R17" s="164"/>
    </row>
    <row r="18" customHeight="1" spans="1:18">
      <c r="A18" s="156"/>
      <c r="B18" s="157"/>
      <c r="C18" s="157"/>
      <c r="D18" s="336"/>
      <c r="E18" s="156"/>
      <c r="F18" s="156"/>
      <c r="G18" s="156"/>
      <c r="H18" s="159"/>
      <c r="I18" s="159"/>
      <c r="J18" s="159"/>
      <c r="K18" s="159"/>
      <c r="L18" s="159"/>
      <c r="M18" s="159"/>
      <c r="N18" s="159"/>
      <c r="O18" s="208"/>
      <c r="P18" s="159">
        <f t="shared" si="0"/>
        <v>0</v>
      </c>
      <c r="Q18" s="159" t="str">
        <f t="shared" si="1"/>
        <v/>
      </c>
      <c r="R18" s="164"/>
    </row>
    <row r="19" customHeight="1" spans="1:18">
      <c r="A19" s="156"/>
      <c r="B19" s="157"/>
      <c r="C19" s="157"/>
      <c r="D19" s="336"/>
      <c r="E19" s="156"/>
      <c r="F19" s="156"/>
      <c r="G19" s="156"/>
      <c r="H19" s="159"/>
      <c r="I19" s="159"/>
      <c r="J19" s="159"/>
      <c r="K19" s="159"/>
      <c r="L19" s="159"/>
      <c r="M19" s="159"/>
      <c r="N19" s="159"/>
      <c r="O19" s="208"/>
      <c r="P19" s="159">
        <f t="shared" si="0"/>
        <v>0</v>
      </c>
      <c r="Q19" s="159" t="str">
        <f t="shared" si="1"/>
        <v/>
      </c>
      <c r="R19" s="164"/>
    </row>
    <row r="20" customHeight="1" spans="1:18">
      <c r="A20" s="156"/>
      <c r="B20" s="157"/>
      <c r="C20" s="157"/>
      <c r="D20" s="336"/>
      <c r="E20" s="156"/>
      <c r="F20" s="156"/>
      <c r="G20" s="156"/>
      <c r="H20" s="159"/>
      <c r="I20" s="159"/>
      <c r="J20" s="159"/>
      <c r="K20" s="159"/>
      <c r="L20" s="159"/>
      <c r="M20" s="159"/>
      <c r="N20" s="159"/>
      <c r="O20" s="208"/>
      <c r="P20" s="159">
        <f t="shared" si="0"/>
        <v>0</v>
      </c>
      <c r="Q20" s="159" t="str">
        <f t="shared" si="1"/>
        <v/>
      </c>
      <c r="R20" s="164"/>
    </row>
    <row r="21" customHeight="1" spans="1:18">
      <c r="A21" s="156"/>
      <c r="B21" s="157"/>
      <c r="C21" s="157"/>
      <c r="D21" s="336"/>
      <c r="E21" s="156"/>
      <c r="F21" s="156"/>
      <c r="G21" s="156"/>
      <c r="H21" s="159"/>
      <c r="I21" s="159"/>
      <c r="J21" s="159"/>
      <c r="K21" s="159"/>
      <c r="L21" s="159"/>
      <c r="M21" s="159"/>
      <c r="N21" s="159"/>
      <c r="O21" s="208"/>
      <c r="P21" s="159">
        <f t="shared" si="0"/>
        <v>0</v>
      </c>
      <c r="Q21" s="159" t="str">
        <f t="shared" si="1"/>
        <v/>
      </c>
      <c r="R21" s="164"/>
    </row>
    <row r="22" customHeight="1" spans="1:18">
      <c r="A22" s="156"/>
      <c r="B22" s="157"/>
      <c r="C22" s="157"/>
      <c r="D22" s="336"/>
      <c r="E22" s="156"/>
      <c r="F22" s="156"/>
      <c r="G22" s="156"/>
      <c r="H22" s="159"/>
      <c r="I22" s="159"/>
      <c r="J22" s="159"/>
      <c r="K22" s="159"/>
      <c r="L22" s="159"/>
      <c r="M22" s="159"/>
      <c r="N22" s="159"/>
      <c r="O22" s="208"/>
      <c r="P22" s="159">
        <f t="shared" si="0"/>
        <v>0</v>
      </c>
      <c r="Q22" s="159" t="str">
        <f t="shared" si="1"/>
        <v/>
      </c>
      <c r="R22" s="164"/>
    </row>
    <row r="23" customHeight="1" spans="1:18">
      <c r="A23" s="156"/>
      <c r="B23" s="157"/>
      <c r="C23" s="157"/>
      <c r="D23" s="336"/>
      <c r="E23" s="156"/>
      <c r="F23" s="156"/>
      <c r="G23" s="156"/>
      <c r="H23" s="159"/>
      <c r="I23" s="159"/>
      <c r="J23" s="159"/>
      <c r="K23" s="159"/>
      <c r="L23" s="159"/>
      <c r="M23" s="159"/>
      <c r="N23" s="159"/>
      <c r="O23" s="208"/>
      <c r="P23" s="159">
        <f t="shared" si="0"/>
        <v>0</v>
      </c>
      <c r="Q23" s="159" t="str">
        <f t="shared" si="1"/>
        <v/>
      </c>
      <c r="R23" s="164"/>
    </row>
    <row r="24" customHeight="1" spans="1:18">
      <c r="A24" s="156"/>
      <c r="B24" s="157"/>
      <c r="C24" s="157"/>
      <c r="D24" s="336"/>
      <c r="E24" s="156"/>
      <c r="F24" s="156"/>
      <c r="G24" s="156"/>
      <c r="H24" s="159"/>
      <c r="I24" s="159"/>
      <c r="J24" s="159"/>
      <c r="K24" s="159"/>
      <c r="L24" s="159"/>
      <c r="M24" s="159"/>
      <c r="N24" s="159"/>
      <c r="O24" s="208"/>
      <c r="P24" s="159">
        <f t="shared" si="0"/>
        <v>0</v>
      </c>
      <c r="Q24" s="159" t="str">
        <f t="shared" si="1"/>
        <v/>
      </c>
      <c r="R24" s="164"/>
    </row>
    <row r="25" customHeight="1" spans="1:18">
      <c r="A25" s="152" t="s">
        <v>337</v>
      </c>
      <c r="B25" s="152"/>
      <c r="C25" s="152"/>
      <c r="D25" s="336"/>
      <c r="E25" s="156"/>
      <c r="F25" s="156"/>
      <c r="G25" s="156"/>
      <c r="H25" s="159">
        <f>SUM(H7:H24)</f>
        <v>0</v>
      </c>
      <c r="I25" s="159">
        <f>SUM(I7:I24)</f>
        <v>0</v>
      </c>
      <c r="J25" s="159"/>
      <c r="K25" s="159"/>
      <c r="L25" s="159">
        <f>SUM(L7:L24)</f>
        <v>0</v>
      </c>
      <c r="M25" s="159">
        <f>SUM(M7:M24)</f>
        <v>0</v>
      </c>
      <c r="N25" s="159">
        <f>SUM(N7:N24)</f>
        <v>0</v>
      </c>
      <c r="O25" s="208"/>
      <c r="P25" s="159">
        <f>SUM(P7:P24)</f>
        <v>0</v>
      </c>
      <c r="Q25" s="159" t="str">
        <f t="shared" si="1"/>
        <v/>
      </c>
      <c r="R25" s="164"/>
    </row>
    <row r="26" customHeight="1" spans="1:18">
      <c r="A26" s="152" t="s">
        <v>1374</v>
      </c>
      <c r="B26" s="152"/>
      <c r="C26" s="152"/>
      <c r="D26" s="336"/>
      <c r="E26" s="156"/>
      <c r="F26" s="156"/>
      <c r="G26" s="156"/>
      <c r="H26" s="159"/>
      <c r="I26" s="159"/>
      <c r="J26" s="159"/>
      <c r="K26" s="159"/>
      <c r="L26" s="159"/>
      <c r="M26" s="159">
        <f>I26</f>
        <v>0</v>
      </c>
      <c r="N26" s="159"/>
      <c r="O26" s="208"/>
      <c r="P26" s="159">
        <v>0</v>
      </c>
      <c r="Q26" s="159" t="str">
        <f t="shared" si="1"/>
        <v/>
      </c>
      <c r="R26" s="164"/>
    </row>
    <row r="27" customHeight="1" spans="1:18">
      <c r="A27" s="152" t="s">
        <v>353</v>
      </c>
      <c r="B27" s="152"/>
      <c r="C27" s="152"/>
      <c r="D27" s="337"/>
      <c r="E27" s="156"/>
      <c r="F27" s="156"/>
      <c r="G27" s="156"/>
      <c r="H27" s="159">
        <f>H25-H26</f>
        <v>0</v>
      </c>
      <c r="I27" s="159">
        <f>I25-I26</f>
        <v>0</v>
      </c>
      <c r="J27" s="159"/>
      <c r="K27" s="159"/>
      <c r="L27" s="159">
        <f>L25-L26</f>
        <v>0</v>
      </c>
      <c r="M27" s="159">
        <f>M25-M26</f>
        <v>0</v>
      </c>
      <c r="N27" s="159">
        <f>N25-N26</f>
        <v>0</v>
      </c>
      <c r="O27" s="208"/>
      <c r="P27" s="159">
        <f>P25-P26</f>
        <v>0</v>
      </c>
      <c r="Q27" s="159" t="str">
        <f t="shared" si="1"/>
        <v/>
      </c>
      <c r="R27" s="164"/>
    </row>
    <row r="28" customHeight="1" spans="1:17">
      <c r="A28" s="139" t="str">
        <f>封面!D11&amp;封面!G11</f>
        <v>产权持有单位填表人：丁旭伟</v>
      </c>
      <c r="H28" s="150"/>
      <c r="I28" s="150"/>
      <c r="J28" s="150"/>
      <c r="K28" s="150"/>
      <c r="L28" s="150" t="str">
        <f>"评估人员："&amp;封面!G30</f>
        <v>评估人员：</v>
      </c>
      <c r="M28" s="150"/>
      <c r="N28" s="150"/>
      <c r="O28" s="150"/>
      <c r="P28" s="150"/>
      <c r="Q28" s="150"/>
    </row>
    <row r="29" customHeight="1" spans="1:17">
      <c r="A29" s="139" t="str">
        <f>CONCATENATE(封面!D13,封面!F13,封面!G13,封面!H13,封面!I13,封面!J13,封面!K13)</f>
        <v>填表日期：2023年11月7日</v>
      </c>
      <c r="H29" s="150"/>
      <c r="I29" s="150"/>
      <c r="J29" s="150"/>
      <c r="K29" s="150"/>
      <c r="L29" s="150"/>
      <c r="M29" s="150"/>
      <c r="N29" s="150"/>
      <c r="O29" s="150"/>
      <c r="P29" s="150"/>
      <c r="Q29" s="150"/>
    </row>
  </sheetData>
  <mergeCells count="18">
    <mergeCell ref="A2:R2"/>
    <mergeCell ref="A3:R3"/>
    <mergeCell ref="H5:I5"/>
    <mergeCell ref="J5:K5"/>
    <mergeCell ref="L5:M5"/>
    <mergeCell ref="N5:P5"/>
    <mergeCell ref="A25:C25"/>
    <mergeCell ref="A26:C26"/>
    <mergeCell ref="A27:C27"/>
    <mergeCell ref="A5:A6"/>
    <mergeCell ref="B5:B6"/>
    <mergeCell ref="C5:C6"/>
    <mergeCell ref="D5:D6"/>
    <mergeCell ref="E5:E6"/>
    <mergeCell ref="F5:F6"/>
    <mergeCell ref="G5:G6"/>
    <mergeCell ref="Q5:Q6"/>
    <mergeCell ref="R5:R6"/>
  </mergeCells>
  <hyperlinks>
    <hyperlink ref="A1" location="索引目录!D46" display="返回索引页"/>
    <hyperlink ref="B1" location="固定资产汇总!B26" display="返回"/>
  </hyperlinks>
  <printOptions horizontalCentered="1"/>
  <pageMargins left="0.354166666666667" right="0.354166666666667" top="0.786805555555556" bottom="0.786805555555556" header="1.02291666666667" footer="0.511805555555556"/>
  <pageSetup paperSize="9" scale="76" fitToHeight="0" orientation="landscape"/>
  <headerFooter alignWithMargins="0">
    <oddHeader>&amp;R&amp;"宋体,常规"&amp;10表&amp;"Times New Roman,常规"4-12
&amp;"宋体,常规"共&amp;"Times New Roman,常规"&amp;N&amp;"宋体,常规"页第&amp;"Times New Roman,常规"&amp;P&amp;"宋体,常规"页</oddHeader>
  </headerFooter>
  <legacyDrawing r:id="rId2"/>
</worksheet>
</file>

<file path=docProps/app.xml><?xml version="1.0" encoding="utf-8"?>
<Properties xmlns="http://schemas.openxmlformats.org/officeDocument/2006/extended-properties" xmlns:vt="http://schemas.openxmlformats.org/officeDocument/2006/docPropsVTypes">
  <Company>conqueror</Company>
  <Application>Microsoft Excel</Application>
  <HeadingPairs>
    <vt:vector size="2" baseType="variant">
      <vt:variant>
        <vt:lpstr>工作表</vt:lpstr>
      </vt:variant>
      <vt:variant>
        <vt:i4>143</vt:i4>
      </vt:variant>
    </vt:vector>
  </HeadingPairs>
  <TitlesOfParts>
    <vt:vector size="143" baseType="lpstr">
      <vt:lpstr>封面</vt:lpstr>
      <vt:lpstr>索引目录</vt:lpstr>
      <vt:lpstr>基本情况</vt:lpstr>
      <vt:lpstr>资产负债表</vt:lpstr>
      <vt:lpstr>利润表</vt:lpstr>
      <vt:lpstr>审定数</vt:lpstr>
      <vt:lpstr>流动汇总</vt:lpstr>
      <vt:lpstr>复制粘贴中转表</vt:lpstr>
      <vt:lpstr>现金</vt:lpstr>
      <vt:lpstr>银行存款</vt:lpstr>
      <vt:lpstr>其他货币资金</vt:lpstr>
      <vt:lpstr>交易性金融资产汇总</vt:lpstr>
      <vt:lpstr>交易性-股票</vt:lpstr>
      <vt:lpstr>交易性-债券</vt:lpstr>
      <vt:lpstr>交易性-基金</vt:lpstr>
      <vt:lpstr>衍生金融资产</vt:lpstr>
      <vt:lpstr>应收票据</vt:lpstr>
      <vt:lpstr>应收账款</vt:lpstr>
      <vt:lpstr>应收款项融资汇总</vt:lpstr>
      <vt:lpstr>融资-应收票据</vt:lpstr>
      <vt:lpstr>融资-应收账款</vt:lpstr>
      <vt:lpstr>预付账款</vt:lpstr>
      <vt:lpstr>其他应收款汇总</vt:lpstr>
      <vt:lpstr>应收利息</vt:lpstr>
      <vt:lpstr>应收股利</vt:lpstr>
      <vt:lpstr>其他应收款</vt:lpstr>
      <vt:lpstr>存货汇总</vt:lpstr>
      <vt:lpstr>材料采购(在途物资)</vt:lpstr>
      <vt:lpstr>在库周转材料</vt:lpstr>
      <vt:lpstr>委托加工物资</vt:lpstr>
      <vt:lpstr>标的清单</vt:lpstr>
      <vt:lpstr>总成本汇总表</vt:lpstr>
      <vt:lpstr>废钢价格</vt:lpstr>
      <vt:lpstr>待完成工作</vt:lpstr>
      <vt:lpstr>明细表序号4-7报废重量-企业提供</vt:lpstr>
      <vt:lpstr>明细表2报废重量-企业提供</vt:lpstr>
      <vt:lpstr>明细表序号8-10合同核实</vt:lpstr>
      <vt:lpstr>小部件</vt:lpstr>
      <vt:lpstr>YM8015成本汇总</vt:lpstr>
      <vt:lpstr>YM8016成本汇总</vt:lpstr>
      <vt:lpstr>询价记录</vt:lpstr>
      <vt:lpstr>YM8017成本汇总</vt:lpstr>
      <vt:lpstr>T8912成本汇总</vt:lpstr>
      <vt:lpstr>T8914成本汇总</vt:lpstr>
      <vt:lpstr>人工</vt:lpstr>
      <vt:lpstr>利润率</vt:lpstr>
      <vt:lpstr>库存商品明细1</vt:lpstr>
      <vt:lpstr>工资调整系数</vt:lpstr>
      <vt:lpstr>材料调整系数</vt:lpstr>
      <vt:lpstr>机会成本</vt:lpstr>
      <vt:lpstr>T8912-14</vt:lpstr>
      <vt:lpstr>YM8005-17</vt:lpstr>
      <vt:lpstr>钢铁基准日价格</vt:lpstr>
      <vt:lpstr>产成品（开发产品）</vt:lpstr>
      <vt:lpstr>在产品(自制半成品)</vt:lpstr>
      <vt:lpstr>在产品（开发成本）</vt:lpstr>
      <vt:lpstr>发出商品</vt:lpstr>
      <vt:lpstr>在用周转材料</vt:lpstr>
      <vt:lpstr>农产品</vt:lpstr>
      <vt:lpstr>消耗性生物资产</vt:lpstr>
      <vt:lpstr>工程施工</vt:lpstr>
      <vt:lpstr>合同资产</vt:lpstr>
      <vt:lpstr>持有待售资产</vt:lpstr>
      <vt:lpstr>一年到期非流动资产</vt:lpstr>
      <vt:lpstr>其他流动资产</vt:lpstr>
      <vt:lpstr>非流动资产汇总</vt:lpstr>
      <vt:lpstr>可供出售金融资产汇总</vt:lpstr>
      <vt:lpstr>可出售-股票</vt:lpstr>
      <vt:lpstr>可出售-债券</vt:lpstr>
      <vt:lpstr>可出售-股权</vt:lpstr>
      <vt:lpstr>可出售-其他</vt:lpstr>
      <vt:lpstr>持有到期投资</vt:lpstr>
      <vt:lpstr>债权投资</vt:lpstr>
      <vt:lpstr>其他债权投资</vt:lpstr>
      <vt:lpstr>长期应收</vt:lpstr>
      <vt:lpstr>股权投资</vt:lpstr>
      <vt:lpstr>其他权益工具投资</vt:lpstr>
      <vt:lpstr>其他非流动金融资产</vt:lpstr>
      <vt:lpstr>投资性房地产汇总表</vt:lpstr>
      <vt:lpstr>投资性房地产-房屋成本模式</vt:lpstr>
      <vt:lpstr>投资性房地产-房屋公允价值模式</vt:lpstr>
      <vt:lpstr>投资性房地产-土地成本模式</vt:lpstr>
      <vt:lpstr>投资性房地产-土地公允价值模式</vt:lpstr>
      <vt:lpstr>固定资产汇总</vt:lpstr>
      <vt:lpstr>房屋建筑物</vt:lpstr>
      <vt:lpstr>构筑物</vt:lpstr>
      <vt:lpstr>管道沟槽</vt:lpstr>
      <vt:lpstr>井巷</vt:lpstr>
      <vt:lpstr>长输管线</vt:lpstr>
      <vt:lpstr>机器设备</vt:lpstr>
      <vt:lpstr>车辆</vt:lpstr>
      <vt:lpstr>电子设备</vt:lpstr>
      <vt:lpstr>飞机</vt:lpstr>
      <vt:lpstr>土地</vt:lpstr>
      <vt:lpstr>在建工程汇总</vt:lpstr>
      <vt:lpstr>在建(土建)</vt:lpstr>
      <vt:lpstr>在建(设备)</vt:lpstr>
      <vt:lpstr>工程物资</vt:lpstr>
      <vt:lpstr>生产性生物资产</vt:lpstr>
      <vt:lpstr>油气资产</vt:lpstr>
      <vt:lpstr>使用权资产</vt:lpstr>
      <vt:lpstr>无形资产汇总</vt:lpstr>
      <vt:lpstr>无形-土地</vt:lpstr>
      <vt:lpstr>无形-矿业权</vt:lpstr>
      <vt:lpstr>无形-其他</vt:lpstr>
      <vt:lpstr>开发支出</vt:lpstr>
      <vt:lpstr>商誉</vt:lpstr>
      <vt:lpstr>长期待摊费用</vt:lpstr>
      <vt:lpstr>递延所得税资产</vt:lpstr>
      <vt:lpstr>其他非流动资产</vt:lpstr>
      <vt:lpstr>流动负债汇总</vt:lpstr>
      <vt:lpstr>短期借款</vt:lpstr>
      <vt:lpstr>交易性金融负债</vt:lpstr>
      <vt:lpstr>衍生金融负债</vt:lpstr>
      <vt:lpstr>应付票据</vt:lpstr>
      <vt:lpstr>应付账款</vt:lpstr>
      <vt:lpstr>预收账款</vt:lpstr>
      <vt:lpstr>合同负债</vt:lpstr>
      <vt:lpstr>职工薪酬</vt:lpstr>
      <vt:lpstr>应交税费</vt:lpstr>
      <vt:lpstr>其他应付款合计</vt:lpstr>
      <vt:lpstr>应付利息</vt:lpstr>
      <vt:lpstr>应付股利</vt:lpstr>
      <vt:lpstr>其他应付款</vt:lpstr>
      <vt:lpstr>持有待售负债</vt:lpstr>
      <vt:lpstr>一年到期非流动负债</vt:lpstr>
      <vt:lpstr>其他流动负债</vt:lpstr>
      <vt:lpstr>非流动负债汇总</vt:lpstr>
      <vt:lpstr>长期借款</vt:lpstr>
      <vt:lpstr>应付债券</vt:lpstr>
      <vt:lpstr>租赁负债</vt:lpstr>
      <vt:lpstr>长期应付款</vt:lpstr>
      <vt:lpstr>预计负债</vt:lpstr>
      <vt:lpstr>递延收益</vt:lpstr>
      <vt:lpstr>递延所得税负债</vt:lpstr>
      <vt:lpstr>其他非流动负债</vt:lpstr>
      <vt:lpstr>报告信息表</vt:lpstr>
      <vt:lpstr>委托人</vt:lpstr>
      <vt:lpstr>股权树</vt:lpstr>
      <vt:lpstr>三年一期简表</vt:lpstr>
      <vt:lpstr>长期股权投资结果汇总</vt:lpstr>
      <vt:lpstr>报告信息整表引用</vt:lpstr>
      <vt:lpstr>资产基础法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新版通用申报表</dc:title>
  <dc:creator>Seaman</dc:creator>
  <cp:lastModifiedBy>YJD</cp:lastModifiedBy>
  <dcterms:created xsi:type="dcterms:W3CDTF">1999-04-07T08:44:00Z</dcterms:created>
  <cp:lastPrinted>2022-11-30T08:07:00Z</cp:lastPrinted>
  <dcterms:modified xsi:type="dcterms:W3CDTF">2025-03-20T06:13:31Z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2052-10.8.0.6206</vt:lpwstr>
  </property>
  <property fmtid="{D5CDD505-2E9C-101B-9397-08002B2CF9AE}" pid="3" name="ICV">
    <vt:lpwstr>2DF4F0DEBEF94FCFA1664E5CAAAC0AEA_13</vt:lpwstr>
  </property>
  <property fmtid="{D5CDD505-2E9C-101B-9397-08002B2CF9AE}" pid="4" name="KSOReadingLayout">
    <vt:bool>true</vt:bool>
  </property>
</Properties>
</file>